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MS Scheme\Schools Forum\Meetings 2019\11.9.19\Final papers folder\"/>
    </mc:Choice>
  </mc:AlternateContent>
  <xr:revisionPtr revIDLastSave="0" documentId="8_{7E0AAF62-CF3E-44AC-A15E-31870FC91FE1}" xr6:coauthVersionLast="36" xr6:coauthVersionMax="36" xr10:uidLastSave="{00000000-0000-0000-0000-000000000000}"/>
  <bookViews>
    <workbookView xWindow="0" yWindow="0" windowWidth="19200" windowHeight="11385" xr2:uid="{181292F0-1BE2-49AE-B110-29D934A3DCE2}"/>
  </bookViews>
  <sheets>
    <sheet name="Table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9" i="1" l="1"/>
  <c r="B49" i="1"/>
  <c r="K47" i="1"/>
  <c r="J47" i="1"/>
  <c r="I47" i="1"/>
  <c r="D47" i="1"/>
  <c r="H46" i="1"/>
  <c r="K46" i="1" s="1"/>
  <c r="G46" i="1"/>
  <c r="I46" i="1" s="1"/>
  <c r="F46" i="1"/>
  <c r="D46" i="1"/>
  <c r="K45" i="1"/>
  <c r="H45" i="1"/>
  <c r="G45" i="1"/>
  <c r="J45" i="1" s="1"/>
  <c r="E45" i="1"/>
  <c r="D45" i="1"/>
  <c r="K44" i="1"/>
  <c r="I44" i="1"/>
  <c r="H44" i="1"/>
  <c r="G44" i="1"/>
  <c r="E44" i="1"/>
  <c r="J44" i="1" s="1"/>
  <c r="D44" i="1"/>
  <c r="H43" i="1"/>
  <c r="K43" i="1" s="1"/>
  <c r="G43" i="1"/>
  <c r="J43" i="1" s="1"/>
  <c r="F43" i="1"/>
  <c r="F49" i="1" s="1"/>
  <c r="E43" i="1"/>
  <c r="E49" i="1" s="1"/>
  <c r="D43" i="1"/>
  <c r="H42" i="1"/>
  <c r="H49" i="1" s="1"/>
  <c r="G42" i="1"/>
  <c r="G49" i="1" s="1"/>
  <c r="D42" i="1"/>
  <c r="D49" i="1" s="1"/>
  <c r="F40" i="1"/>
  <c r="E40" i="1"/>
  <c r="G39" i="1"/>
  <c r="B39" i="1"/>
  <c r="C35" i="1"/>
  <c r="B35" i="1"/>
  <c r="K33" i="1"/>
  <c r="J33" i="1"/>
  <c r="I33" i="1"/>
  <c r="D33" i="1"/>
  <c r="H32" i="1"/>
  <c r="K32" i="1" s="1"/>
  <c r="G32" i="1"/>
  <c r="J32" i="1" s="1"/>
  <c r="F32" i="1"/>
  <c r="D32" i="1"/>
  <c r="H31" i="1"/>
  <c r="K31" i="1" s="1"/>
  <c r="G31" i="1"/>
  <c r="I31" i="1" s="1"/>
  <c r="L31" i="1" s="1"/>
  <c r="F31" i="1"/>
  <c r="J31" i="1" s="1"/>
  <c r="D31" i="1"/>
  <c r="H30" i="1"/>
  <c r="K30" i="1" s="1"/>
  <c r="G30" i="1"/>
  <c r="I30" i="1" s="1"/>
  <c r="L30" i="1" s="1"/>
  <c r="E30" i="1"/>
  <c r="J30" i="1" s="1"/>
  <c r="D30" i="1"/>
  <c r="H29" i="1"/>
  <c r="K29" i="1" s="1"/>
  <c r="G29" i="1"/>
  <c r="I29" i="1" s="1"/>
  <c r="L29" i="1" s="1"/>
  <c r="F29" i="1"/>
  <c r="J29" i="1" s="1"/>
  <c r="E29" i="1"/>
  <c r="E35" i="1" s="1"/>
  <c r="D29" i="1"/>
  <c r="K28" i="1"/>
  <c r="K35" i="1" s="1"/>
  <c r="H28" i="1"/>
  <c r="H35" i="1" s="1"/>
  <c r="G28" i="1"/>
  <c r="G35" i="1" s="1"/>
  <c r="B10" i="1" s="1"/>
  <c r="D28" i="1"/>
  <c r="D35" i="1" s="1"/>
  <c r="B21" i="1"/>
  <c r="B19" i="1"/>
  <c r="B18" i="1"/>
  <c r="B17" i="1"/>
  <c r="B16" i="1"/>
  <c r="B15" i="1"/>
  <c r="B13" i="1"/>
  <c r="D8" i="1"/>
  <c r="C8" i="1"/>
  <c r="B8" i="1"/>
  <c r="C7" i="1"/>
  <c r="B7" i="1"/>
  <c r="D7" i="1" s="1"/>
  <c r="C6" i="1"/>
  <c r="B6" i="1"/>
  <c r="D6" i="1" s="1"/>
  <c r="D5" i="1"/>
  <c r="C5" i="1"/>
  <c r="B5" i="1"/>
  <c r="C4" i="1"/>
  <c r="C10" i="1" l="1"/>
  <c r="B4" i="1"/>
  <c r="D4" i="1" s="1"/>
  <c r="I28" i="1"/>
  <c r="K42" i="1"/>
  <c r="K49" i="1" s="1"/>
  <c r="I45" i="1"/>
  <c r="J46" i="1"/>
  <c r="J28" i="1"/>
  <c r="J35" i="1" s="1"/>
  <c r="I32" i="1"/>
  <c r="L32" i="1" s="1"/>
  <c r="F35" i="1"/>
  <c r="I42" i="1"/>
  <c r="I49" i="1" s="1"/>
  <c r="I43" i="1"/>
  <c r="J42" i="1"/>
  <c r="J49" i="1" s="1"/>
  <c r="L28" i="1" l="1"/>
  <c r="I35" i="1"/>
  <c r="D10" i="1" s="1"/>
</calcChain>
</file>

<file path=xl/sharedStrings.xml><?xml version="1.0" encoding="utf-8"?>
<sst xmlns="http://schemas.openxmlformats.org/spreadsheetml/2006/main" count="61" uniqueCount="30">
  <si>
    <t>2018-19</t>
  </si>
  <si>
    <t>Average balance per sector £'000</t>
  </si>
  <si>
    <t>Type of school</t>
  </si>
  <si>
    <t>Balance (£,000)</t>
  </si>
  <si>
    <t>Overspend (£000)</t>
  </si>
  <si>
    <t>Total (£000)</t>
  </si>
  <si>
    <t>Nursery</t>
  </si>
  <si>
    <t>Primary</t>
  </si>
  <si>
    <t>Secondary</t>
  </si>
  <si>
    <t>Special</t>
  </si>
  <si>
    <t>Clusters</t>
  </si>
  <si>
    <t>Total</t>
  </si>
  <si>
    <t>Comparison of level of balance with budget share</t>
  </si>
  <si>
    <t>Type of School</t>
  </si>
  <si>
    <t>(%)</t>
  </si>
  <si>
    <t>All Schools</t>
  </si>
  <si>
    <t>School balances - value of balances £'000</t>
  </si>
  <si>
    <t>at 31/03/2018</t>
  </si>
  <si>
    <t>at 31/03/2019</t>
  </si>
  <si>
    <t>Change between years</t>
  </si>
  <si>
    <t>School type</t>
  </si>
  <si>
    <t>Balance b'fwd for schools Academised during year</t>
  </si>
  <si>
    <t>Balance b'fwd for schools Closed/ Amalgamated/ Federated during year</t>
  </si>
  <si>
    <t>Other</t>
  </si>
  <si>
    <t>Totals</t>
  </si>
  <si>
    <t>School balances - number of schools</t>
  </si>
  <si>
    <t xml:space="preserve">Balance </t>
  </si>
  <si>
    <t xml:space="preserve">Overspend </t>
  </si>
  <si>
    <t>Overspend</t>
  </si>
  <si>
    <t>Nurseries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</si>
</sst>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6" x14ac:knownFonts="1"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0" fillId="0" borderId="2" xfId="0" applyBorder="1"/>
    <xf numFmtId="3" fontId="0" fillId="0" borderId="2" xfId="0" applyNumberFormat="1" applyBorder="1"/>
    <xf numFmtId="0" fontId="0" fillId="0" borderId="3" xfId="0" applyBorder="1"/>
    <xf numFmtId="3" fontId="0" fillId="0" borderId="3" xfId="0" applyNumberFormat="1" applyBorder="1"/>
    <xf numFmtId="3" fontId="0" fillId="0" borderId="3" xfId="0" applyNumberFormat="1" applyFill="1" applyBorder="1"/>
    <xf numFmtId="0" fontId="0" fillId="0" borderId="4" xfId="0" applyBorder="1"/>
    <xf numFmtId="164" fontId="0" fillId="0" borderId="4" xfId="0" applyNumberFormat="1" applyBorder="1"/>
    <xf numFmtId="0" fontId="0" fillId="0" borderId="0" xfId="0" applyBorder="1"/>
    <xf numFmtId="3" fontId="3" fillId="0" borderId="1" xfId="0" applyNumberFormat="1" applyFont="1" applyBorder="1"/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5" xfId="0" applyBorder="1"/>
    <xf numFmtId="2" fontId="0" fillId="0" borderId="5" xfId="0" applyNumberFormat="1" applyBorder="1" applyAlignment="1">
      <alignment horizontal="center"/>
    </xf>
    <xf numFmtId="2" fontId="0" fillId="0" borderId="0" xfId="0" applyNumberFormat="1"/>
    <xf numFmtId="2" fontId="3" fillId="0" borderId="1" xfId="0" applyNumberFormat="1" applyFont="1" applyBorder="1" applyAlignment="1">
      <alignment horizontal="center"/>
    </xf>
    <xf numFmtId="0" fontId="3" fillId="0" borderId="6" xfId="0" applyFont="1" applyBorder="1"/>
    <xf numFmtId="0" fontId="3" fillId="0" borderId="4" xfId="0" applyFont="1" applyBorder="1" applyAlignment="1"/>
    <xf numFmtId="0" fontId="0" fillId="0" borderId="7" xfId="0" applyFill="1" applyBorder="1"/>
    <xf numFmtId="14" fontId="3" fillId="0" borderId="6" xfId="0" applyNumberFormat="1" applyFont="1" applyBorder="1"/>
    <xf numFmtId="0" fontId="0" fillId="0" borderId="8" xfId="0" applyBorder="1"/>
    <xf numFmtId="0" fontId="3" fillId="0" borderId="0" xfId="0" applyFont="1"/>
    <xf numFmtId="0" fontId="3" fillId="0" borderId="9" xfId="0" applyFont="1" applyBorder="1" applyAlignment="1">
      <alignment horizontal="center" wrapText="1"/>
    </xf>
    <xf numFmtId="0" fontId="3" fillId="2" borderId="7" xfId="0" applyFont="1" applyFill="1" applyBorder="1" applyAlignment="1">
      <alignment wrapText="1"/>
    </xf>
    <xf numFmtId="0" fontId="3" fillId="0" borderId="10" xfId="0" applyFont="1" applyBorder="1" applyAlignment="1">
      <alignment horizontal="center" wrapText="1"/>
    </xf>
    <xf numFmtId="0" fontId="0" fillId="0" borderId="11" xfId="0" applyBorder="1"/>
    <xf numFmtId="3" fontId="0" fillId="0" borderId="12" xfId="0" applyNumberFormat="1" applyBorder="1"/>
    <xf numFmtId="0" fontId="0" fillId="2" borderId="13" xfId="0" applyFill="1" applyBorder="1"/>
    <xf numFmtId="0" fontId="0" fillId="0" borderId="14" xfId="0" applyBorder="1"/>
    <xf numFmtId="0" fontId="4" fillId="0" borderId="0" xfId="0" applyFont="1"/>
    <xf numFmtId="3" fontId="0" fillId="0" borderId="15" xfId="0" applyNumberFormat="1" applyBorder="1"/>
    <xf numFmtId="3" fontId="0" fillId="2" borderId="16" xfId="0" applyNumberFormat="1" applyFill="1" applyBorder="1"/>
    <xf numFmtId="3" fontId="0" fillId="0" borderId="17" xfId="0" applyNumberFormat="1" applyBorder="1"/>
    <xf numFmtId="3" fontId="0" fillId="0" borderId="0" xfId="0" applyNumberFormat="1"/>
    <xf numFmtId="3" fontId="0" fillId="0" borderId="18" xfId="0" applyNumberFormat="1" applyBorder="1"/>
    <xf numFmtId="3" fontId="0" fillId="0" borderId="5" xfId="0" applyNumberFormat="1" applyBorder="1"/>
    <xf numFmtId="3" fontId="0" fillId="0" borderId="19" xfId="0" applyNumberFormat="1" applyBorder="1"/>
    <xf numFmtId="3" fontId="0" fillId="2" borderId="20" xfId="0" applyNumberFormat="1" applyFill="1" applyBorder="1"/>
    <xf numFmtId="3" fontId="0" fillId="0" borderId="21" xfId="0" applyNumberFormat="1" applyBorder="1"/>
    <xf numFmtId="3" fontId="3" fillId="0" borderId="22" xfId="0" applyNumberFormat="1" applyFont="1" applyBorder="1"/>
    <xf numFmtId="3" fontId="3" fillId="0" borderId="23" xfId="0" applyNumberFormat="1" applyFont="1" applyBorder="1"/>
    <xf numFmtId="3" fontId="3" fillId="2" borderId="7" xfId="0" applyNumberFormat="1" applyFont="1" applyFill="1" applyBorder="1"/>
    <xf numFmtId="3" fontId="3" fillId="0" borderId="10" xfId="0" applyNumberFormat="1" applyFont="1" applyBorder="1"/>
    <xf numFmtId="0" fontId="3" fillId="0" borderId="6" xfId="0" quotePrefix="1" applyFont="1" applyBorder="1"/>
    <xf numFmtId="0" fontId="0" fillId="0" borderId="12" xfId="0" applyBorder="1"/>
    <xf numFmtId="0" fontId="5" fillId="0" borderId="0" xfId="0" applyFont="1"/>
    <xf numFmtId="3" fontId="3" fillId="0" borderId="19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dfbk\AppData\Local\Microsoft\Windows\INetCache\Content.Outlook\1SDV57KX\movement%20of%20balances%20cluster%20amendment%2017-18%20to%2018-19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sis"/>
      <sheetName val="Table+adj"/>
      <sheetName val="Tables"/>
    </sheetNames>
    <sheetDataSet>
      <sheetData sheetId="0">
        <row r="1">
          <cell r="K1" t="str">
            <v>Final 2017-18 Balance</v>
          </cell>
        </row>
        <row r="3">
          <cell r="C3" t="str">
            <v>School Name</v>
          </cell>
        </row>
        <row r="4">
          <cell r="C4" t="str">
            <v>Emneth Nursery School</v>
          </cell>
          <cell r="D4" t="str">
            <v>Nur</v>
          </cell>
          <cell r="E4">
            <v>51722.03</v>
          </cell>
          <cell r="F4">
            <v>34577.300000000003</v>
          </cell>
          <cell r="G4">
            <v>31843</v>
          </cell>
          <cell r="H4">
            <v>20018.68</v>
          </cell>
          <cell r="I4">
            <v>20744.75</v>
          </cell>
          <cell r="J4">
            <v>-8090.43</v>
          </cell>
          <cell r="K4">
            <v>-66548.69</v>
          </cell>
          <cell r="L4">
            <v>-13782.04</v>
          </cell>
        </row>
        <row r="5">
          <cell r="C5" t="str">
            <v>King's Lynn Nursery School</v>
          </cell>
          <cell r="D5" t="str">
            <v>Nur</v>
          </cell>
          <cell r="E5">
            <v>30082.89</v>
          </cell>
          <cell r="F5">
            <v>19106.97</v>
          </cell>
          <cell r="G5">
            <v>13753.23</v>
          </cell>
          <cell r="H5">
            <v>-996.93</v>
          </cell>
          <cell r="I5">
            <v>29169.52</v>
          </cell>
          <cell r="J5">
            <v>50594.35</v>
          </cell>
          <cell r="K5">
            <v>77058.720000000001</v>
          </cell>
          <cell r="L5">
            <v>51431.01</v>
          </cell>
        </row>
        <row r="6">
          <cell r="C6" t="str">
            <v>Earlham Nursery School</v>
          </cell>
          <cell r="D6" t="str">
            <v>Nur</v>
          </cell>
          <cell r="E6">
            <v>-9180.7000000000007</v>
          </cell>
          <cell r="F6">
            <v>28812.36</v>
          </cell>
          <cell r="G6">
            <v>24225.439999999999</v>
          </cell>
          <cell r="H6">
            <v>83007.570000000007</v>
          </cell>
          <cell r="I6">
            <v>52819.32</v>
          </cell>
          <cell r="J6">
            <v>11691.91</v>
          </cell>
          <cell r="K6">
            <v>-17353.919999999998</v>
          </cell>
          <cell r="L6">
            <v>35460.839999999997</v>
          </cell>
        </row>
        <row r="8">
          <cell r="C8" t="str">
            <v>Total nurseries</v>
          </cell>
          <cell r="E8">
            <v>72624.22</v>
          </cell>
          <cell r="F8">
            <v>82496.63</v>
          </cell>
          <cell r="G8">
            <v>69821.67</v>
          </cell>
          <cell r="H8">
            <v>102029.32</v>
          </cell>
          <cell r="I8">
            <v>102733.59</v>
          </cell>
          <cell r="J8">
            <v>54195.83</v>
          </cell>
          <cell r="K8">
            <v>-6843.8899999999994</v>
          </cell>
          <cell r="L8">
            <v>73109.81</v>
          </cell>
          <cell r="N8">
            <v>9.2941570269517459</v>
          </cell>
        </row>
        <row r="10">
          <cell r="C10" t="str">
            <v>Acle St Edmund C Of E Primary School</v>
          </cell>
          <cell r="D10" t="str">
            <v>Pri</v>
          </cell>
          <cell r="E10">
            <v>61711.65</v>
          </cell>
          <cell r="F10">
            <v>107770.41</v>
          </cell>
          <cell r="G10">
            <v>62580.01</v>
          </cell>
          <cell r="H10">
            <v>43681.79</v>
          </cell>
          <cell r="I10">
            <v>58891.67</v>
          </cell>
          <cell r="J10">
            <v>46139.5</v>
          </cell>
          <cell r="K10">
            <v>35479.26</v>
          </cell>
          <cell r="L10">
            <v>84438.03</v>
          </cell>
        </row>
        <row r="11">
          <cell r="C11" t="str">
            <v>Alburgh With Denton CE VC Primary School</v>
          </cell>
          <cell r="D11" t="str">
            <v>Pri</v>
          </cell>
          <cell r="E11">
            <v>30448.63</v>
          </cell>
          <cell r="F11">
            <v>32332.36</v>
          </cell>
          <cell r="G11">
            <v>33283.72</v>
          </cell>
          <cell r="H11">
            <v>53125.31</v>
          </cell>
          <cell r="I11">
            <v>74447.59</v>
          </cell>
          <cell r="J11">
            <v>43923.360000000001</v>
          </cell>
          <cell r="K11">
            <v>20473.63</v>
          </cell>
          <cell r="L11">
            <v>-3432.65</v>
          </cell>
        </row>
        <row r="12">
          <cell r="C12" t="str">
            <v>Aldborough Primary School</v>
          </cell>
          <cell r="D12" t="str">
            <v>Pri</v>
          </cell>
          <cell r="E12">
            <v>44673.43</v>
          </cell>
          <cell r="F12">
            <v>43368.31</v>
          </cell>
          <cell r="G12">
            <v>61868.5</v>
          </cell>
          <cell r="H12">
            <v>73109.399999999994</v>
          </cell>
          <cell r="I12">
            <v>78234.34</v>
          </cell>
          <cell r="J12">
            <v>63632.18</v>
          </cell>
          <cell r="K12">
            <v>95015.24</v>
          </cell>
          <cell r="L12">
            <v>53246.65</v>
          </cell>
        </row>
        <row r="13">
          <cell r="C13" t="str">
            <v>Alpington &amp; Bergh Apton CE VA Primary School</v>
          </cell>
          <cell r="D13" t="str">
            <v>Pri</v>
          </cell>
          <cell r="E13">
            <v>31539.41</v>
          </cell>
          <cell r="F13">
            <v>47048.49</v>
          </cell>
          <cell r="G13">
            <v>33790.17</v>
          </cell>
          <cell r="H13">
            <v>49841.54</v>
          </cell>
          <cell r="I13">
            <v>40237.14</v>
          </cell>
          <cell r="J13">
            <v>28426.32</v>
          </cell>
          <cell r="K13">
            <v>29852.23</v>
          </cell>
          <cell r="L13">
            <v>34203.46</v>
          </cell>
        </row>
        <row r="14">
          <cell r="C14" t="str">
            <v>Ashill VC Primary School</v>
          </cell>
          <cell r="D14" t="str">
            <v>Pri</v>
          </cell>
          <cell r="E14">
            <v>31691.040000000001</v>
          </cell>
          <cell r="F14">
            <v>19448.009999999998</v>
          </cell>
          <cell r="G14">
            <v>36627.480000000003</v>
          </cell>
          <cell r="H14">
            <v>41626.89</v>
          </cell>
          <cell r="I14">
            <v>59382.89</v>
          </cell>
          <cell r="J14">
            <v>52337.93</v>
          </cell>
          <cell r="K14">
            <v>19098.2</v>
          </cell>
          <cell r="L14">
            <v>27062.62</v>
          </cell>
        </row>
        <row r="15">
          <cell r="C15" t="str">
            <v>Ashwicken CE Primary School</v>
          </cell>
          <cell r="D15" t="str">
            <v>Pri</v>
          </cell>
          <cell r="E15">
            <v>38478.75</v>
          </cell>
          <cell r="F15">
            <v>22052.98</v>
          </cell>
          <cell r="G15">
            <v>20745.41</v>
          </cell>
          <cell r="H15">
            <v>12995.82</v>
          </cell>
          <cell r="I15">
            <v>53614.74</v>
          </cell>
          <cell r="J15">
            <v>40224.26</v>
          </cell>
          <cell r="K15">
            <v>23800</v>
          </cell>
          <cell r="L15">
            <v>41381.22</v>
          </cell>
        </row>
        <row r="16">
          <cell r="C16" t="str">
            <v>Rosecroft Primary School</v>
          </cell>
          <cell r="D16" t="str">
            <v>Pri</v>
          </cell>
          <cell r="E16">
            <v>78423.11</v>
          </cell>
          <cell r="F16">
            <v>92243.43</v>
          </cell>
          <cell r="G16">
            <v>55441.42</v>
          </cell>
          <cell r="H16">
            <v>36208.49</v>
          </cell>
          <cell r="I16">
            <v>86564.83</v>
          </cell>
          <cell r="J16">
            <v>-12007.27</v>
          </cell>
          <cell r="K16">
            <v>27307.21</v>
          </cell>
          <cell r="L16">
            <v>75414.81</v>
          </cell>
        </row>
        <row r="17">
          <cell r="C17" t="str">
            <v>Attleborough Primary School</v>
          </cell>
          <cell r="D17" t="str">
            <v>Pri</v>
          </cell>
          <cell r="E17">
            <v>115743.58</v>
          </cell>
          <cell r="F17">
            <v>111698.64</v>
          </cell>
          <cell r="G17">
            <v>97280.83</v>
          </cell>
          <cell r="H17">
            <v>74525.78</v>
          </cell>
          <cell r="I17">
            <v>48483.91</v>
          </cell>
          <cell r="J17">
            <v>57557.37</v>
          </cell>
          <cell r="K17">
            <v>81934.19</v>
          </cell>
          <cell r="L17">
            <v>177849.3</v>
          </cell>
        </row>
        <row r="18">
          <cell r="C18" t="str">
            <v>John Of Gaunt Infant &amp; Nursery School</v>
          </cell>
          <cell r="D18" t="str">
            <v>Pri</v>
          </cell>
          <cell r="E18">
            <v>42277.53</v>
          </cell>
          <cell r="F18">
            <v>55393.98</v>
          </cell>
          <cell r="G18">
            <v>52627.8</v>
          </cell>
          <cell r="H18">
            <v>33024.639999999999</v>
          </cell>
          <cell r="I18">
            <v>40431.85</v>
          </cell>
          <cell r="J18">
            <v>9204.31</v>
          </cell>
          <cell r="K18">
            <v>12269.87</v>
          </cell>
          <cell r="L18">
            <v>2476.64</v>
          </cell>
        </row>
        <row r="19">
          <cell r="C19" t="str">
            <v>St Michael’s Church Of England Va Primary &amp; Nursery School</v>
          </cell>
          <cell r="D19" t="str">
            <v>Pri</v>
          </cell>
          <cell r="E19">
            <v>-9611.8799999999992</v>
          </cell>
          <cell r="F19">
            <v>2487.41</v>
          </cell>
          <cell r="G19">
            <v>6072.68</v>
          </cell>
          <cell r="H19">
            <v>9396.26</v>
          </cell>
          <cell r="I19">
            <v>37499.47</v>
          </cell>
          <cell r="J19">
            <v>29369.82</v>
          </cell>
          <cell r="K19">
            <v>24880.79</v>
          </cell>
          <cell r="L19">
            <v>8326.5300000000007</v>
          </cell>
        </row>
        <row r="20">
          <cell r="C20" t="str">
            <v>Coastal Federation</v>
          </cell>
          <cell r="D20" t="str">
            <v>Federation</v>
          </cell>
          <cell r="E20">
            <v>8682.09</v>
          </cell>
          <cell r="F20">
            <v>3670.16</v>
          </cell>
          <cell r="G20">
            <v>2659.19</v>
          </cell>
          <cell r="H20">
            <v>25845.53</v>
          </cell>
          <cell r="I20">
            <v>38310.69</v>
          </cell>
          <cell r="J20">
            <v>22080.14</v>
          </cell>
          <cell r="K20">
            <v>88785.66</v>
          </cell>
          <cell r="L20">
            <v>113151.16</v>
          </cell>
        </row>
        <row r="21">
          <cell r="C21" t="str">
            <v>Barford Primary School</v>
          </cell>
          <cell r="D21" t="str">
            <v>Pri</v>
          </cell>
          <cell r="E21">
            <v>29455.72</v>
          </cell>
          <cell r="F21">
            <v>31535.38</v>
          </cell>
          <cell r="G21">
            <v>14540.43</v>
          </cell>
          <cell r="H21">
            <v>6000.39</v>
          </cell>
          <cell r="I21">
            <v>18253.080000000002</v>
          </cell>
          <cell r="J21">
            <v>32176.69</v>
          </cell>
          <cell r="K21">
            <v>42833.93</v>
          </cell>
          <cell r="L21">
            <v>38420.44</v>
          </cell>
        </row>
        <row r="22">
          <cell r="C22" t="str">
            <v>Barnham Broom CE VA Primary School</v>
          </cell>
          <cell r="D22" t="str">
            <v>Pri</v>
          </cell>
          <cell r="E22">
            <v>23354.92</v>
          </cell>
          <cell r="F22">
            <v>10420.11</v>
          </cell>
          <cell r="G22">
            <v>17217.259999999998</v>
          </cell>
          <cell r="H22">
            <v>36160.589999999997</v>
          </cell>
          <cell r="I22">
            <v>33229.089999999997</v>
          </cell>
          <cell r="J22">
            <v>1447.17</v>
          </cell>
          <cell r="K22">
            <v>9057.99</v>
          </cell>
          <cell r="L22">
            <v>4377.21</v>
          </cell>
        </row>
        <row r="23">
          <cell r="C23" t="str">
            <v>The Bawburgh School</v>
          </cell>
          <cell r="D23" t="str">
            <v>Pri</v>
          </cell>
          <cell r="E23">
            <v>15722.24</v>
          </cell>
          <cell r="F23">
            <v>32367.22</v>
          </cell>
          <cell r="G23">
            <v>25727.15</v>
          </cell>
          <cell r="H23">
            <v>51859.56</v>
          </cell>
          <cell r="I23">
            <v>43471.519999999997</v>
          </cell>
          <cell r="J23">
            <v>63944.39</v>
          </cell>
          <cell r="K23">
            <v>44087.92</v>
          </cell>
          <cell r="L23">
            <v>26671.37</v>
          </cell>
        </row>
        <row r="24">
          <cell r="C24" t="str">
            <v>St. Mary's Community Primary School</v>
          </cell>
          <cell r="D24" t="str">
            <v>Pri</v>
          </cell>
          <cell r="E24">
            <v>56535.51</v>
          </cell>
          <cell r="F24">
            <v>49969.67</v>
          </cell>
          <cell r="G24">
            <v>54456.22</v>
          </cell>
          <cell r="H24">
            <v>53682.27</v>
          </cell>
          <cell r="I24">
            <v>51493.69</v>
          </cell>
          <cell r="J24">
            <v>49597.95</v>
          </cell>
          <cell r="K24">
            <v>23268.38</v>
          </cell>
          <cell r="L24">
            <v>51171.66</v>
          </cell>
        </row>
        <row r="25">
          <cell r="C25" t="str">
            <v>Blofield Primary School</v>
          </cell>
          <cell r="D25" t="str">
            <v>Pri</v>
          </cell>
          <cell r="E25">
            <v>53448.74</v>
          </cell>
          <cell r="F25">
            <v>46105.96</v>
          </cell>
          <cell r="G25">
            <v>53605.68</v>
          </cell>
          <cell r="H25">
            <v>51677.1</v>
          </cell>
          <cell r="I25">
            <v>55012.27</v>
          </cell>
          <cell r="J25">
            <v>54966.94</v>
          </cell>
          <cell r="K25">
            <v>68198.789999999994</v>
          </cell>
          <cell r="L25">
            <v>81017.210000000006</v>
          </cell>
        </row>
        <row r="26">
          <cell r="C26" t="str">
            <v>Hillside Primary School</v>
          </cell>
          <cell r="D26" t="str">
            <v>Pri</v>
          </cell>
          <cell r="E26">
            <v>86922.98</v>
          </cell>
          <cell r="F26">
            <v>82355.66</v>
          </cell>
          <cell r="G26">
            <v>83644</v>
          </cell>
          <cell r="H26">
            <v>73464.42</v>
          </cell>
          <cell r="I26">
            <v>85641.47</v>
          </cell>
          <cell r="J26">
            <v>62334.45</v>
          </cell>
          <cell r="K26">
            <v>42177.760000000002</v>
          </cell>
          <cell r="L26">
            <v>51817.84</v>
          </cell>
        </row>
        <row r="27">
          <cell r="C27" t="str">
            <v>Bradwell Homefield CE VC Primary School</v>
          </cell>
          <cell r="D27" t="str">
            <v>Pri</v>
          </cell>
          <cell r="E27">
            <v>30791.57</v>
          </cell>
          <cell r="F27">
            <v>81243.87</v>
          </cell>
          <cell r="G27">
            <v>90439.31</v>
          </cell>
          <cell r="H27">
            <v>43289.11</v>
          </cell>
          <cell r="I27">
            <v>23376.05</v>
          </cell>
          <cell r="J27">
            <v>33995.57</v>
          </cell>
          <cell r="K27">
            <v>47694.61</v>
          </cell>
          <cell r="L27">
            <v>53752.04</v>
          </cell>
        </row>
        <row r="28">
          <cell r="C28" t="str">
            <v>St Mary Federation</v>
          </cell>
          <cell r="D28" t="str">
            <v>Federation</v>
          </cell>
          <cell r="E28">
            <v>40903.01</v>
          </cell>
          <cell r="F28">
            <v>18431.68</v>
          </cell>
          <cell r="G28">
            <v>17928.099999999999</v>
          </cell>
          <cell r="H28">
            <v>25511.16</v>
          </cell>
          <cell r="I28">
            <v>47996.98</v>
          </cell>
          <cell r="J28">
            <v>45428.95</v>
          </cell>
          <cell r="K28">
            <v>89390.59</v>
          </cell>
          <cell r="L28">
            <v>44954.55</v>
          </cell>
        </row>
        <row r="29">
          <cell r="C29" t="str">
            <v>Bressingham Primary School</v>
          </cell>
          <cell r="D29" t="str">
            <v>Pri</v>
          </cell>
          <cell r="E29">
            <v>19760.25</v>
          </cell>
          <cell r="F29">
            <v>20977.39</v>
          </cell>
          <cell r="G29">
            <v>8876.67</v>
          </cell>
          <cell r="H29">
            <v>2453.33</v>
          </cell>
          <cell r="I29">
            <v>-4435.7</v>
          </cell>
          <cell r="J29">
            <v>-20565.7</v>
          </cell>
          <cell r="K29">
            <v>-2787.35</v>
          </cell>
          <cell r="L29">
            <v>11597.47</v>
          </cell>
        </row>
        <row r="30">
          <cell r="C30" t="str">
            <v>Brooke VC CE Primary School</v>
          </cell>
          <cell r="D30" t="str">
            <v>Pri</v>
          </cell>
          <cell r="E30">
            <v>43822.67</v>
          </cell>
          <cell r="F30">
            <v>57101.02</v>
          </cell>
          <cell r="G30">
            <v>15465.65</v>
          </cell>
          <cell r="H30">
            <v>7287.36</v>
          </cell>
          <cell r="I30">
            <v>37004.379999999997</v>
          </cell>
          <cell r="J30">
            <v>31328.880000000001</v>
          </cell>
          <cell r="K30">
            <v>30221.46</v>
          </cell>
          <cell r="L30">
            <v>35912.379999999997</v>
          </cell>
        </row>
        <row r="31">
          <cell r="C31" t="str">
            <v>Brundall School</v>
          </cell>
          <cell r="D31" t="str">
            <v>Pri</v>
          </cell>
          <cell r="E31">
            <v>11431.87</v>
          </cell>
          <cell r="F31">
            <v>25460.6</v>
          </cell>
          <cell r="G31">
            <v>24379.87</v>
          </cell>
          <cell r="H31">
            <v>7828.47</v>
          </cell>
          <cell r="I31">
            <v>12976.95</v>
          </cell>
          <cell r="J31">
            <v>53639.74</v>
          </cell>
          <cell r="K31">
            <v>40380.410000000003</v>
          </cell>
          <cell r="L31">
            <v>46287.69</v>
          </cell>
        </row>
        <row r="32">
          <cell r="C32" t="str">
            <v>Buxton Primary School</v>
          </cell>
          <cell r="D32" t="str">
            <v>Pri</v>
          </cell>
          <cell r="E32">
            <v>15987.3</v>
          </cell>
          <cell r="F32">
            <v>18340.93</v>
          </cell>
          <cell r="G32">
            <v>-21462.1</v>
          </cell>
          <cell r="H32">
            <v>-6879.52</v>
          </cell>
          <cell r="I32">
            <v>13677.99</v>
          </cell>
          <cell r="J32">
            <v>29901.51</v>
          </cell>
          <cell r="K32">
            <v>-5918.81</v>
          </cell>
          <cell r="L32">
            <v>23052.799999999999</v>
          </cell>
        </row>
        <row r="33">
          <cell r="C33" t="str">
            <v>Caister Infant School</v>
          </cell>
          <cell r="D33" t="str">
            <v>Pri</v>
          </cell>
          <cell r="E33">
            <v>90346.17</v>
          </cell>
          <cell r="F33">
            <v>90980.78</v>
          </cell>
          <cell r="G33">
            <v>98391.33</v>
          </cell>
          <cell r="H33">
            <v>229455.66</v>
          </cell>
          <cell r="I33">
            <v>146233.07</v>
          </cell>
          <cell r="J33">
            <v>241666.6</v>
          </cell>
          <cell r="K33">
            <v>210015.4</v>
          </cell>
          <cell r="L33">
            <v>146920.89000000001</v>
          </cell>
        </row>
        <row r="34">
          <cell r="C34" t="str">
            <v>Caister Junior School</v>
          </cell>
          <cell r="D34" t="str">
            <v>Pri</v>
          </cell>
          <cell r="E34">
            <v>83274.42</v>
          </cell>
          <cell r="F34">
            <v>92281.81</v>
          </cell>
          <cell r="G34">
            <v>104116.69</v>
          </cell>
          <cell r="H34">
            <v>102477.64</v>
          </cell>
          <cell r="I34">
            <v>126412.88</v>
          </cell>
          <cell r="J34">
            <v>112644.47</v>
          </cell>
          <cell r="K34">
            <v>74067.73</v>
          </cell>
          <cell r="L34">
            <v>53444.58</v>
          </cell>
        </row>
        <row r="35">
          <cell r="C35" t="str">
            <v>Carleton Rode CE VA Primary School</v>
          </cell>
          <cell r="D35" t="str">
            <v>Pri</v>
          </cell>
          <cell r="E35">
            <v>32804.18</v>
          </cell>
          <cell r="F35">
            <v>34854.06</v>
          </cell>
          <cell r="G35">
            <v>34890.22</v>
          </cell>
          <cell r="H35">
            <v>34091.5</v>
          </cell>
          <cell r="I35">
            <v>8789.83</v>
          </cell>
          <cell r="J35">
            <v>14667.94</v>
          </cell>
          <cell r="K35">
            <v>23622.31</v>
          </cell>
          <cell r="L35">
            <v>44374.64</v>
          </cell>
        </row>
        <row r="36">
          <cell r="C36" t="str">
            <v>Caston CE VA Primary School</v>
          </cell>
          <cell r="D36" t="str">
            <v>Pri</v>
          </cell>
          <cell r="E36">
            <v>16384.55</v>
          </cell>
          <cell r="F36">
            <v>26840.7</v>
          </cell>
          <cell r="G36">
            <v>5899.82</v>
          </cell>
          <cell r="H36">
            <v>46401.56</v>
          </cell>
          <cell r="I36">
            <v>36716.080000000002</v>
          </cell>
          <cell r="J36">
            <v>11467.51</v>
          </cell>
          <cell r="K36">
            <v>44039.41</v>
          </cell>
          <cell r="L36">
            <v>51912.7</v>
          </cell>
        </row>
        <row r="37">
          <cell r="C37" t="str">
            <v>Catfield CE VC Primary School</v>
          </cell>
          <cell r="D37" t="str">
            <v>Pri</v>
          </cell>
          <cell r="E37">
            <v>21442.61</v>
          </cell>
          <cell r="F37">
            <v>20737.03</v>
          </cell>
          <cell r="G37">
            <v>22676.07</v>
          </cell>
          <cell r="H37">
            <v>34010.31</v>
          </cell>
          <cell r="I37">
            <v>24810.880000000001</v>
          </cell>
          <cell r="J37">
            <v>19618.189999999999</v>
          </cell>
          <cell r="K37">
            <v>21673.62</v>
          </cell>
          <cell r="L37">
            <v>34522.800000000003</v>
          </cell>
        </row>
        <row r="38">
          <cell r="C38" t="str">
            <v>Colby Primary School</v>
          </cell>
          <cell r="D38" t="str">
            <v>Pri</v>
          </cell>
          <cell r="E38">
            <v>27617.26</v>
          </cell>
          <cell r="F38">
            <v>27062.04</v>
          </cell>
          <cell r="G38">
            <v>31351.439999999999</v>
          </cell>
          <cell r="H38">
            <v>51379.77</v>
          </cell>
          <cell r="I38">
            <v>47661.47</v>
          </cell>
          <cell r="J38">
            <v>34855.81</v>
          </cell>
          <cell r="K38">
            <v>34843.24</v>
          </cell>
          <cell r="L38">
            <v>12418.65</v>
          </cell>
        </row>
        <row r="39">
          <cell r="C39" t="str">
            <v>Coltishall Primary School</v>
          </cell>
          <cell r="D39" t="str">
            <v>Pri</v>
          </cell>
          <cell r="E39">
            <v>28716.17</v>
          </cell>
          <cell r="F39">
            <v>23971.279999999999</v>
          </cell>
          <cell r="G39">
            <v>43113.86</v>
          </cell>
          <cell r="H39">
            <v>9308.69</v>
          </cell>
          <cell r="I39">
            <v>31284.16</v>
          </cell>
          <cell r="J39">
            <v>1208.21</v>
          </cell>
          <cell r="K39">
            <v>28116.3</v>
          </cell>
          <cell r="L39">
            <v>50001.98</v>
          </cell>
        </row>
        <row r="40">
          <cell r="C40" t="str">
            <v>Queen's Hill Primary &amp; Nursery School</v>
          </cell>
          <cell r="D40" t="str">
            <v>Pri</v>
          </cell>
          <cell r="E40">
            <v>58597.27</v>
          </cell>
          <cell r="F40">
            <v>60932.77</v>
          </cell>
          <cell r="G40">
            <v>131619.81</v>
          </cell>
          <cell r="H40">
            <v>94172.04</v>
          </cell>
          <cell r="I40">
            <v>123403.66</v>
          </cell>
          <cell r="J40">
            <v>68082.02</v>
          </cell>
          <cell r="K40">
            <v>62532.33</v>
          </cell>
          <cell r="L40">
            <v>102710.85</v>
          </cell>
        </row>
        <row r="41">
          <cell r="C41" t="str">
            <v>Cringleford CE VA Primary School</v>
          </cell>
          <cell r="D41" t="str">
            <v>Pri</v>
          </cell>
          <cell r="E41">
            <v>14885.11</v>
          </cell>
          <cell r="F41">
            <v>24484.94</v>
          </cell>
          <cell r="G41">
            <v>59016.25</v>
          </cell>
          <cell r="H41">
            <v>65336.07</v>
          </cell>
          <cell r="I41">
            <v>61023.56</v>
          </cell>
          <cell r="J41">
            <v>26439.05</v>
          </cell>
          <cell r="K41">
            <v>30657.040000000001</v>
          </cell>
          <cell r="L41">
            <v>32400.19</v>
          </cell>
        </row>
        <row r="42">
          <cell r="C42" t="str">
            <v>Suffield Park Infant &amp; Nursery School</v>
          </cell>
          <cell r="D42" t="str">
            <v>Pri</v>
          </cell>
          <cell r="E42">
            <v>52752.26</v>
          </cell>
          <cell r="F42">
            <v>56983.4</v>
          </cell>
          <cell r="G42">
            <v>33105.26</v>
          </cell>
          <cell r="H42">
            <v>89271.73</v>
          </cell>
          <cell r="I42">
            <v>176330.54</v>
          </cell>
          <cell r="J42">
            <v>251210.58</v>
          </cell>
          <cell r="K42">
            <v>148767.82999999999</v>
          </cell>
          <cell r="L42">
            <v>121532.62</v>
          </cell>
        </row>
        <row r="43">
          <cell r="C43" t="str">
            <v>Cromer Junior School</v>
          </cell>
          <cell r="D43" t="str">
            <v>Pri</v>
          </cell>
          <cell r="E43">
            <v>68132.179999999993</v>
          </cell>
          <cell r="F43">
            <v>74543.8</v>
          </cell>
          <cell r="G43">
            <v>59957.97</v>
          </cell>
          <cell r="H43">
            <v>37867.83</v>
          </cell>
          <cell r="I43">
            <v>52892.37</v>
          </cell>
          <cell r="J43">
            <v>92691.86</v>
          </cell>
          <cell r="K43">
            <v>123292.53</v>
          </cell>
          <cell r="L43">
            <v>175196.56</v>
          </cell>
        </row>
        <row r="44">
          <cell r="C44" t="str">
            <v>Denver CE VC Primary School</v>
          </cell>
          <cell r="D44" t="str">
            <v>Pri</v>
          </cell>
          <cell r="E44">
            <v>77419.62</v>
          </cell>
          <cell r="F44">
            <v>58003.46</v>
          </cell>
          <cell r="G44">
            <v>42921.05</v>
          </cell>
          <cell r="H44">
            <v>57956.84</v>
          </cell>
          <cell r="I44">
            <v>62550.33</v>
          </cell>
          <cell r="J44">
            <v>53252.63</v>
          </cell>
          <cell r="K44">
            <v>43963.6</v>
          </cell>
          <cell r="L44">
            <v>19743.939999999999</v>
          </cell>
        </row>
        <row r="45">
          <cell r="C45" t="str">
            <v>Dersingham VA Primary &amp; Nursery School</v>
          </cell>
          <cell r="D45" t="str">
            <v>Pri</v>
          </cell>
          <cell r="E45">
            <v>0</v>
          </cell>
          <cell r="F45">
            <v>89153</v>
          </cell>
          <cell r="G45">
            <v>40932.410000000003</v>
          </cell>
          <cell r="H45">
            <v>83888.77</v>
          </cell>
          <cell r="I45">
            <v>28058.92</v>
          </cell>
          <cell r="J45">
            <v>-4766.74</v>
          </cell>
          <cell r="K45">
            <v>27509.58</v>
          </cell>
          <cell r="L45">
            <v>-4217.34</v>
          </cell>
        </row>
        <row r="46">
          <cell r="C46" t="str">
            <v>Hillcrest Primary School</v>
          </cell>
          <cell r="D46" t="str">
            <v>Pri</v>
          </cell>
          <cell r="E46">
            <v>131976.57</v>
          </cell>
          <cell r="F46">
            <v>132745.20000000001</v>
          </cell>
          <cell r="G46">
            <v>85058.27</v>
          </cell>
          <cell r="H46">
            <v>91096.97</v>
          </cell>
          <cell r="I46">
            <v>113464.83</v>
          </cell>
          <cell r="J46">
            <v>145299.16</v>
          </cell>
          <cell r="K46">
            <v>148682.29999999999</v>
          </cell>
          <cell r="L46">
            <v>216878.06</v>
          </cell>
        </row>
        <row r="47">
          <cell r="C47" t="str">
            <v>Drayton CE VC Junior School</v>
          </cell>
          <cell r="D47" t="str">
            <v>Pri</v>
          </cell>
          <cell r="E47">
            <v>57129.48</v>
          </cell>
          <cell r="F47">
            <v>47211.13</v>
          </cell>
          <cell r="G47">
            <v>52769.62</v>
          </cell>
          <cell r="H47">
            <v>-17342.73</v>
          </cell>
          <cell r="I47">
            <v>10792.1</v>
          </cell>
          <cell r="J47">
            <v>13649.73</v>
          </cell>
          <cell r="K47">
            <v>4128.13</v>
          </cell>
          <cell r="L47">
            <v>49417.48</v>
          </cell>
        </row>
        <row r="48">
          <cell r="C48" t="str">
            <v>Earsham CE VA Primary School</v>
          </cell>
          <cell r="D48" t="str">
            <v>Pri</v>
          </cell>
          <cell r="E48">
            <v>32250.35</v>
          </cell>
          <cell r="F48">
            <v>32715.68</v>
          </cell>
          <cell r="G48">
            <v>34857.78</v>
          </cell>
          <cell r="H48">
            <v>47972.73</v>
          </cell>
          <cell r="I48">
            <v>28087.83</v>
          </cell>
          <cell r="J48">
            <v>36307.24</v>
          </cell>
          <cell r="K48">
            <v>30557.69</v>
          </cell>
          <cell r="L48">
            <v>46780.88</v>
          </cell>
        </row>
        <row r="49">
          <cell r="C49" t="str">
            <v>Dereham Church Infant And Nursery School</v>
          </cell>
          <cell r="D49" t="str">
            <v>Pri</v>
          </cell>
          <cell r="E49">
            <v>59668.959999999999</v>
          </cell>
          <cell r="F49">
            <v>60313.88</v>
          </cell>
          <cell r="G49">
            <v>67885.17</v>
          </cell>
          <cell r="H49">
            <v>75873.23</v>
          </cell>
          <cell r="I49">
            <v>81961.41</v>
          </cell>
          <cell r="J49">
            <v>87179.47</v>
          </cell>
          <cell r="K49">
            <v>125036.48</v>
          </cell>
          <cell r="L49">
            <v>157409.63</v>
          </cell>
        </row>
        <row r="50">
          <cell r="C50" t="str">
            <v>Toftwood Infant School</v>
          </cell>
          <cell r="D50" t="str">
            <v>Pri</v>
          </cell>
          <cell r="E50">
            <v>78145.3</v>
          </cell>
          <cell r="F50">
            <v>88008</v>
          </cell>
          <cell r="G50">
            <v>67233.929999999993</v>
          </cell>
          <cell r="H50">
            <v>79336.149999999994</v>
          </cell>
          <cell r="I50">
            <v>103699.09</v>
          </cell>
          <cell r="J50">
            <v>125321.26</v>
          </cell>
          <cell r="K50">
            <v>150728.23000000001</v>
          </cell>
          <cell r="L50">
            <v>131592.94</v>
          </cell>
        </row>
        <row r="51">
          <cell r="C51" t="str">
            <v>Toftwood Community Junior School</v>
          </cell>
          <cell r="D51" t="str">
            <v>Pri</v>
          </cell>
          <cell r="E51">
            <v>64456.02</v>
          </cell>
          <cell r="F51">
            <v>66652.75</v>
          </cell>
          <cell r="G51">
            <v>57866.9</v>
          </cell>
          <cell r="H51">
            <v>39566.5</v>
          </cell>
          <cell r="I51">
            <v>60614.04</v>
          </cell>
          <cell r="J51">
            <v>49859.38</v>
          </cell>
          <cell r="K51">
            <v>105323.73</v>
          </cell>
          <cell r="L51">
            <v>133414.68</v>
          </cell>
        </row>
        <row r="52">
          <cell r="C52" t="str">
            <v>East Harling Primary School &amp; Nursery</v>
          </cell>
          <cell r="D52" t="str">
            <v>Pri</v>
          </cell>
          <cell r="E52">
            <v>64637.2</v>
          </cell>
          <cell r="F52">
            <v>60795.360000000001</v>
          </cell>
          <cell r="G52">
            <v>34387.300000000003</v>
          </cell>
          <cell r="H52">
            <v>47282.38</v>
          </cell>
          <cell r="I52">
            <v>43056.43</v>
          </cell>
          <cell r="J52">
            <v>78016.070000000007</v>
          </cell>
          <cell r="K52">
            <v>60558.49</v>
          </cell>
          <cell r="L52">
            <v>60112.25</v>
          </cell>
        </row>
        <row r="53">
          <cell r="C53" t="str">
            <v>East Ruston Infant &amp; Pre-School</v>
          </cell>
          <cell r="D53" t="str">
            <v>Pri</v>
          </cell>
          <cell r="E53">
            <v>22498.79</v>
          </cell>
          <cell r="F53">
            <v>27169.53</v>
          </cell>
          <cell r="G53">
            <v>37970.89</v>
          </cell>
          <cell r="H53">
            <v>44383.27</v>
          </cell>
          <cell r="I53">
            <v>45949.82</v>
          </cell>
          <cell r="J53">
            <v>15837.67</v>
          </cell>
          <cell r="K53">
            <v>7629.05</v>
          </cell>
          <cell r="L53">
            <v>26994.86</v>
          </cell>
        </row>
        <row r="54">
          <cell r="C54" t="str">
            <v>Ellingham CE VC Primary School</v>
          </cell>
          <cell r="D54" t="str">
            <v>Pri</v>
          </cell>
          <cell r="E54">
            <v>37021.29</v>
          </cell>
          <cell r="F54">
            <v>27488.46</v>
          </cell>
          <cell r="G54">
            <v>5533.92</v>
          </cell>
          <cell r="H54">
            <v>32706.59</v>
          </cell>
          <cell r="I54">
            <v>27968.38</v>
          </cell>
          <cell r="J54">
            <v>6060.77</v>
          </cell>
          <cell r="K54">
            <v>25887.02</v>
          </cell>
          <cell r="L54">
            <v>39792.400000000001</v>
          </cell>
        </row>
        <row r="55">
          <cell r="C55" t="str">
            <v>Blue Sky Federation</v>
          </cell>
          <cell r="D55" t="str">
            <v>Federation</v>
          </cell>
          <cell r="E55">
            <v>23741.66</v>
          </cell>
          <cell r="F55">
            <v>24459.64</v>
          </cell>
          <cell r="G55">
            <v>19682.41</v>
          </cell>
          <cell r="H55">
            <v>6632.89</v>
          </cell>
          <cell r="I55">
            <v>21590.240000000002</v>
          </cell>
          <cell r="J55">
            <v>24500.97</v>
          </cell>
          <cell r="K55">
            <v>77476.460000000006</v>
          </cell>
          <cell r="L55">
            <v>89869.57</v>
          </cell>
        </row>
        <row r="56">
          <cell r="C56" t="str">
            <v>Fakenham Infant &amp; Nursery School</v>
          </cell>
          <cell r="D56" t="str">
            <v>Pri</v>
          </cell>
          <cell r="E56">
            <v>52194.86</v>
          </cell>
          <cell r="F56">
            <v>52385.54</v>
          </cell>
          <cell r="G56">
            <v>70411.83</v>
          </cell>
          <cell r="H56">
            <v>39794</v>
          </cell>
          <cell r="I56">
            <v>52327.21</v>
          </cell>
          <cell r="J56">
            <v>70646.460000000006</v>
          </cell>
          <cell r="K56">
            <v>68021.95</v>
          </cell>
          <cell r="L56">
            <v>82969.55</v>
          </cell>
        </row>
        <row r="57">
          <cell r="C57" t="str">
            <v>Fakenham Junior School</v>
          </cell>
          <cell r="D57" t="str">
            <v>Pri</v>
          </cell>
          <cell r="E57">
            <v>90937.74</v>
          </cell>
          <cell r="F57">
            <v>118162.03</v>
          </cell>
          <cell r="G57">
            <v>123297.23</v>
          </cell>
          <cell r="H57">
            <v>80853.990000000005</v>
          </cell>
          <cell r="I57">
            <v>75990.289999999994</v>
          </cell>
          <cell r="J57">
            <v>41892.910000000003</v>
          </cell>
          <cell r="K57">
            <v>27418.65</v>
          </cell>
          <cell r="L57">
            <v>12349.31</v>
          </cell>
        </row>
        <row r="58">
          <cell r="C58" t="str">
            <v>Edmund De Moundeford VC Primary School</v>
          </cell>
          <cell r="D58" t="str">
            <v>Pri</v>
          </cell>
          <cell r="E58">
            <v>21744.5</v>
          </cell>
          <cell r="F58">
            <v>40849.68</v>
          </cell>
          <cell r="G58">
            <v>53832.55</v>
          </cell>
          <cell r="H58">
            <v>64520.73</v>
          </cell>
          <cell r="I58">
            <v>82217.16</v>
          </cell>
          <cell r="J58">
            <v>53013.06</v>
          </cell>
          <cell r="K58">
            <v>51577.24</v>
          </cell>
          <cell r="L58">
            <v>46793.38</v>
          </cell>
        </row>
        <row r="59">
          <cell r="C59" t="str">
            <v>Fleggburgh CE VC Primary School</v>
          </cell>
          <cell r="D59" t="str">
            <v>Pri</v>
          </cell>
          <cell r="E59">
            <v>31211.71</v>
          </cell>
          <cell r="F59">
            <v>25774.959999999999</v>
          </cell>
          <cell r="G59">
            <v>24890.35</v>
          </cell>
          <cell r="H59">
            <v>25841.03</v>
          </cell>
          <cell r="I59">
            <v>35877.68</v>
          </cell>
          <cell r="J59">
            <v>11053.11</v>
          </cell>
          <cell r="K59">
            <v>25575.21</v>
          </cell>
          <cell r="L59">
            <v>49460.57</v>
          </cell>
        </row>
        <row r="60">
          <cell r="C60" t="str">
            <v>Forncett St. Peter CE VA Primary School</v>
          </cell>
          <cell r="D60" t="str">
            <v>Pri</v>
          </cell>
          <cell r="E60">
            <v>42783.54</v>
          </cell>
          <cell r="F60">
            <v>31306.01</v>
          </cell>
          <cell r="G60">
            <v>33003.919999999998</v>
          </cell>
          <cell r="H60">
            <v>53841.48</v>
          </cell>
          <cell r="I60">
            <v>50593.25</v>
          </cell>
          <cell r="J60">
            <v>35386.97</v>
          </cell>
          <cell r="K60">
            <v>40955.15</v>
          </cell>
          <cell r="L60">
            <v>78151.44</v>
          </cell>
        </row>
        <row r="61">
          <cell r="C61" t="str">
            <v>Freethorpe Community Primary School</v>
          </cell>
          <cell r="D61" t="str">
            <v>Pri</v>
          </cell>
          <cell r="E61">
            <v>18989.03</v>
          </cell>
          <cell r="F61">
            <v>74749.490000000005</v>
          </cell>
          <cell r="G61">
            <v>42536.82</v>
          </cell>
          <cell r="H61">
            <v>62099.33</v>
          </cell>
          <cell r="I61">
            <v>-12884.87</v>
          </cell>
          <cell r="J61">
            <v>10400.25</v>
          </cell>
          <cell r="K61">
            <v>-1353.93</v>
          </cell>
          <cell r="L61">
            <v>10076.36</v>
          </cell>
        </row>
        <row r="62">
          <cell r="C62" t="str">
            <v>Harnser Federation</v>
          </cell>
          <cell r="D62" t="str">
            <v>Federation</v>
          </cell>
          <cell r="E62">
            <v>21073.21</v>
          </cell>
          <cell r="F62">
            <v>19151.830000000002</v>
          </cell>
          <cell r="G62">
            <v>42062.94</v>
          </cell>
          <cell r="H62">
            <v>36454.239999999998</v>
          </cell>
          <cell r="I62">
            <v>20022.46</v>
          </cell>
          <cell r="J62">
            <v>32314.95</v>
          </cell>
          <cell r="K62">
            <v>146348.65</v>
          </cell>
          <cell r="L62">
            <v>211005.64</v>
          </cell>
        </row>
        <row r="63">
          <cell r="C63" t="str">
            <v>Garboldisham CE VC Primary School</v>
          </cell>
          <cell r="D63" t="str">
            <v>Pri</v>
          </cell>
          <cell r="E63">
            <v>34445.96</v>
          </cell>
          <cell r="F63">
            <v>34363.58</v>
          </cell>
          <cell r="G63">
            <v>39313.07</v>
          </cell>
          <cell r="H63">
            <v>50656.54</v>
          </cell>
          <cell r="I63">
            <v>32864.21</v>
          </cell>
          <cell r="J63">
            <v>49000.72</v>
          </cell>
          <cell r="K63">
            <v>39188.559999999998</v>
          </cell>
          <cell r="L63">
            <v>52436.99</v>
          </cell>
        </row>
        <row r="64">
          <cell r="C64" t="str">
            <v>Great Dunham Primary School</v>
          </cell>
          <cell r="D64" t="str">
            <v>Pri</v>
          </cell>
          <cell r="E64">
            <v>16449.439999999999</v>
          </cell>
          <cell r="F64">
            <v>18693.060000000001</v>
          </cell>
          <cell r="G64">
            <v>24743.51</v>
          </cell>
          <cell r="H64">
            <v>56879.71</v>
          </cell>
          <cell r="I64">
            <v>28899.18</v>
          </cell>
          <cell r="J64">
            <v>12051.72</v>
          </cell>
          <cell r="K64">
            <v>3462.8</v>
          </cell>
          <cell r="L64">
            <v>9411.23</v>
          </cell>
        </row>
        <row r="65">
          <cell r="C65" t="str">
            <v>Great Ellingham Primary School</v>
          </cell>
          <cell r="D65" t="str">
            <v>Pri</v>
          </cell>
          <cell r="E65">
            <v>45769.75</v>
          </cell>
          <cell r="F65">
            <v>57819.99</v>
          </cell>
          <cell r="G65">
            <v>45700.92</v>
          </cell>
          <cell r="H65">
            <v>34620.519999999997</v>
          </cell>
          <cell r="I65">
            <v>47898.25</v>
          </cell>
          <cell r="J65">
            <v>53791.75</v>
          </cell>
          <cell r="K65">
            <v>57194.239999999998</v>
          </cell>
          <cell r="L65">
            <v>2162.96</v>
          </cell>
        </row>
        <row r="66">
          <cell r="C66" t="str">
            <v>Great Massingham CE Primary School</v>
          </cell>
          <cell r="D66" t="str">
            <v>Pri</v>
          </cell>
          <cell r="E66">
            <v>8328.61</v>
          </cell>
          <cell r="F66">
            <v>5689.98</v>
          </cell>
          <cell r="G66">
            <v>-6283.7</v>
          </cell>
          <cell r="H66">
            <v>7188.06</v>
          </cell>
          <cell r="I66">
            <v>5766.2</v>
          </cell>
          <cell r="J66">
            <v>8104.27</v>
          </cell>
          <cell r="K66">
            <v>14018.28</v>
          </cell>
          <cell r="L66">
            <v>20575.45</v>
          </cell>
        </row>
        <row r="67">
          <cell r="C67" t="str">
            <v>Stibbard All Saints CE VA Primary School</v>
          </cell>
          <cell r="D67" t="str">
            <v>Pri</v>
          </cell>
          <cell r="E67">
            <v>14760.58</v>
          </cell>
          <cell r="F67">
            <v>8837.1299999999992</v>
          </cell>
          <cell r="G67">
            <v>12647.12</v>
          </cell>
          <cell r="H67">
            <v>15469.41</v>
          </cell>
          <cell r="I67">
            <v>6518.19</v>
          </cell>
          <cell r="J67">
            <v>-19523.16</v>
          </cell>
          <cell r="K67">
            <v>28975.15</v>
          </cell>
          <cell r="L67">
            <v>37906.269999999997</v>
          </cell>
        </row>
        <row r="68">
          <cell r="C68" t="str">
            <v>North Denes Primary School</v>
          </cell>
          <cell r="D68" t="str">
            <v>Pri</v>
          </cell>
          <cell r="E68">
            <v>89203.7</v>
          </cell>
          <cell r="F68">
            <v>84336.67</v>
          </cell>
          <cell r="G68">
            <v>173269.94</v>
          </cell>
          <cell r="H68">
            <v>182830.94</v>
          </cell>
          <cell r="I68">
            <v>236604.64</v>
          </cell>
          <cell r="J68">
            <v>198879.12</v>
          </cell>
          <cell r="K68">
            <v>90388.71</v>
          </cell>
          <cell r="L68">
            <v>96893.6</v>
          </cell>
        </row>
        <row r="69">
          <cell r="C69" t="str">
            <v>Northgate Primary School</v>
          </cell>
          <cell r="D69" t="str">
            <v>Pri</v>
          </cell>
          <cell r="E69">
            <v>205626</v>
          </cell>
          <cell r="F69">
            <v>211273.94</v>
          </cell>
          <cell r="G69">
            <v>158973</v>
          </cell>
          <cell r="H69">
            <v>159159.82</v>
          </cell>
          <cell r="I69">
            <v>219249.61</v>
          </cell>
          <cell r="J69">
            <v>171350.26</v>
          </cell>
          <cell r="K69">
            <v>56401.73</v>
          </cell>
          <cell r="L69">
            <v>100941.65</v>
          </cell>
        </row>
        <row r="70">
          <cell r="C70" t="str">
            <v>St. Nicholas Priory CE VA Primary School</v>
          </cell>
          <cell r="D70" t="str">
            <v>Pri</v>
          </cell>
          <cell r="E70">
            <v>85068.22</v>
          </cell>
          <cell r="F70">
            <v>163008.5</v>
          </cell>
          <cell r="G70">
            <v>141537.16</v>
          </cell>
          <cell r="H70">
            <v>122583.02</v>
          </cell>
          <cell r="I70">
            <v>31718.81</v>
          </cell>
          <cell r="J70">
            <v>59317.25</v>
          </cell>
          <cell r="K70">
            <v>106952.35</v>
          </cell>
          <cell r="L70">
            <v>46433.919999999998</v>
          </cell>
        </row>
        <row r="71">
          <cell r="C71" t="str">
            <v>St. George's Primary &amp; Nursery School</v>
          </cell>
          <cell r="D71" t="str">
            <v>Pri</v>
          </cell>
          <cell r="E71">
            <v>55645.33</v>
          </cell>
          <cell r="F71">
            <v>85634</v>
          </cell>
          <cell r="G71">
            <v>37346.29</v>
          </cell>
          <cell r="H71">
            <v>64023.28</v>
          </cell>
          <cell r="I71">
            <v>54317.93</v>
          </cell>
          <cell r="J71">
            <v>85096.2</v>
          </cell>
          <cell r="K71">
            <v>106797.41</v>
          </cell>
          <cell r="L71">
            <v>90853.21</v>
          </cell>
        </row>
        <row r="72">
          <cell r="C72" t="str">
            <v>Southtown Primary School</v>
          </cell>
          <cell r="D72" t="str">
            <v>Pri</v>
          </cell>
          <cell r="E72">
            <v>53074.51</v>
          </cell>
          <cell r="F72">
            <v>34551.949999999997</v>
          </cell>
          <cell r="G72">
            <v>12660.78</v>
          </cell>
          <cell r="H72">
            <v>20016.259999999998</v>
          </cell>
          <cell r="I72">
            <v>119934.48</v>
          </cell>
          <cell r="J72">
            <v>61588.02</v>
          </cell>
          <cell r="K72">
            <v>-20994.29</v>
          </cell>
          <cell r="L72">
            <v>61845.32</v>
          </cell>
        </row>
        <row r="73">
          <cell r="C73" t="str">
            <v>Holly Meadows School</v>
          </cell>
          <cell r="D73" t="str">
            <v>Pri</v>
          </cell>
          <cell r="E73">
            <v>49923.3</v>
          </cell>
          <cell r="F73">
            <v>84823.6</v>
          </cell>
          <cell r="G73">
            <v>71483.38</v>
          </cell>
          <cell r="H73">
            <v>89393.44</v>
          </cell>
          <cell r="I73">
            <v>74745</v>
          </cell>
          <cell r="J73">
            <v>32170.69</v>
          </cell>
          <cell r="K73">
            <v>39171.19</v>
          </cell>
          <cell r="L73">
            <v>32156.87</v>
          </cell>
        </row>
        <row r="74">
          <cell r="C74" t="str">
            <v>Happisburgh CE VA Primary And Early Years School</v>
          </cell>
          <cell r="D74" t="str">
            <v>Pri</v>
          </cell>
          <cell r="E74">
            <v>30001.45</v>
          </cell>
          <cell r="F74">
            <v>46913.29</v>
          </cell>
          <cell r="G74">
            <v>31031.81</v>
          </cell>
          <cell r="H74">
            <v>70277.289999999994</v>
          </cell>
          <cell r="I74">
            <v>47476.59</v>
          </cell>
          <cell r="J74">
            <v>56774.84</v>
          </cell>
          <cell r="K74">
            <v>45627.87</v>
          </cell>
          <cell r="L74">
            <v>11196.13</v>
          </cell>
        </row>
        <row r="75">
          <cell r="C75" t="str">
            <v>All Saints, Hapton and St Andrews Federation</v>
          </cell>
          <cell r="D75" t="str">
            <v>Federation</v>
          </cell>
          <cell r="E75">
            <v>22836.39</v>
          </cell>
          <cell r="F75">
            <v>15837.08</v>
          </cell>
          <cell r="G75">
            <v>19338.41</v>
          </cell>
          <cell r="H75">
            <v>31925.43</v>
          </cell>
          <cell r="I75">
            <v>34597.39</v>
          </cell>
          <cell r="J75">
            <v>34366.160000000003</v>
          </cell>
          <cell r="K75">
            <v>102864.33</v>
          </cell>
          <cell r="L75">
            <v>138426.74</v>
          </cell>
        </row>
        <row r="76">
          <cell r="C76" t="str">
            <v>Harpley CE VC Primary School</v>
          </cell>
          <cell r="D76" t="str">
            <v>Pri</v>
          </cell>
          <cell r="E76">
            <v>21106.19</v>
          </cell>
          <cell r="F76">
            <v>22119.32</v>
          </cell>
          <cell r="G76">
            <v>7525.86</v>
          </cell>
          <cell r="H76">
            <v>34890.19</v>
          </cell>
          <cell r="I76">
            <v>23051.34</v>
          </cell>
          <cell r="J76">
            <v>19834.349999999999</v>
          </cell>
          <cell r="K76">
            <v>4783.82</v>
          </cell>
          <cell r="L76">
            <v>24199.71</v>
          </cell>
        </row>
        <row r="77">
          <cell r="C77" t="str">
            <v>Kinsale Infant School</v>
          </cell>
          <cell r="D77" t="str">
            <v>Pri</v>
          </cell>
          <cell r="E77">
            <v>36778.239999999998</v>
          </cell>
          <cell r="F77">
            <v>29142.91</v>
          </cell>
          <cell r="G77">
            <v>21732.62</v>
          </cell>
          <cell r="H77">
            <v>19041.29</v>
          </cell>
          <cell r="I77">
            <v>49296.959999999999</v>
          </cell>
          <cell r="J77">
            <v>54121.01</v>
          </cell>
          <cell r="K77">
            <v>76970.429999999993</v>
          </cell>
          <cell r="L77">
            <v>61788.02</v>
          </cell>
        </row>
        <row r="78">
          <cell r="C78" t="str">
            <v>Kinsale Junior School</v>
          </cell>
          <cell r="D78" t="str">
            <v>Pri</v>
          </cell>
          <cell r="E78">
            <v>76006.94</v>
          </cell>
          <cell r="F78">
            <v>43249.55</v>
          </cell>
          <cell r="G78">
            <v>79143.5</v>
          </cell>
          <cell r="H78">
            <v>47800.59</v>
          </cell>
          <cell r="I78">
            <v>57341.45</v>
          </cell>
          <cell r="J78">
            <v>61769.47</v>
          </cell>
          <cell r="K78">
            <v>1324.47</v>
          </cell>
          <cell r="L78">
            <v>10011.83</v>
          </cell>
        </row>
        <row r="79">
          <cell r="C79" t="str">
            <v>Hempnall and Shelton Federation</v>
          </cell>
          <cell r="D79" t="str">
            <v>Federation</v>
          </cell>
          <cell r="E79">
            <v>54705.29</v>
          </cell>
          <cell r="F79">
            <v>25095.39</v>
          </cell>
          <cell r="G79">
            <v>21778.45</v>
          </cell>
          <cell r="H79">
            <v>44339.83</v>
          </cell>
          <cell r="I79">
            <v>48810.07</v>
          </cell>
          <cell r="J79">
            <v>-3759.96</v>
          </cell>
          <cell r="K79">
            <v>-38545.449999999997</v>
          </cell>
          <cell r="L79">
            <v>1083.1600000000001</v>
          </cell>
        </row>
        <row r="80">
          <cell r="C80" t="str">
            <v>Hemsby Primary School</v>
          </cell>
          <cell r="D80" t="str">
            <v>Pri</v>
          </cell>
          <cell r="E80">
            <v>68266.490000000005</v>
          </cell>
          <cell r="F80">
            <v>91852.47</v>
          </cell>
          <cell r="G80">
            <v>75186.91</v>
          </cell>
          <cell r="H80">
            <v>23314.6</v>
          </cell>
          <cell r="I80">
            <v>3833.8</v>
          </cell>
          <cell r="J80">
            <v>-17099.830000000002</v>
          </cell>
          <cell r="K80">
            <v>-21948.42</v>
          </cell>
          <cell r="L80">
            <v>-11903.72</v>
          </cell>
        </row>
        <row r="81">
          <cell r="C81" t="str">
            <v>Hethersett Woodside Infant &amp; Nursery School</v>
          </cell>
          <cell r="D81" t="str">
            <v>Pri</v>
          </cell>
          <cell r="E81">
            <v>49237.71</v>
          </cell>
          <cell r="F81">
            <v>48388.18</v>
          </cell>
          <cell r="G81">
            <v>75172.160000000003</v>
          </cell>
          <cell r="H81">
            <v>82603.600000000006</v>
          </cell>
          <cell r="I81">
            <v>120648.88</v>
          </cell>
          <cell r="J81">
            <v>135284.09</v>
          </cell>
          <cell r="K81">
            <v>161716.89000000001</v>
          </cell>
          <cell r="L81">
            <v>140203.12</v>
          </cell>
        </row>
        <row r="82">
          <cell r="C82" t="str">
            <v>Hethersett VC Junior School</v>
          </cell>
          <cell r="D82" t="str">
            <v>Pri</v>
          </cell>
          <cell r="E82">
            <v>73088.87</v>
          </cell>
          <cell r="F82">
            <v>63564.53</v>
          </cell>
          <cell r="G82">
            <v>73125.789999999994</v>
          </cell>
          <cell r="H82">
            <v>87448.11</v>
          </cell>
          <cell r="I82">
            <v>107712.5</v>
          </cell>
          <cell r="J82">
            <v>114782.23</v>
          </cell>
          <cell r="K82">
            <v>46757.32</v>
          </cell>
          <cell r="L82">
            <v>116822.94</v>
          </cell>
        </row>
        <row r="83">
          <cell r="C83" t="str">
            <v>Hevingham Primary School</v>
          </cell>
          <cell r="D83" t="str">
            <v>Pri</v>
          </cell>
          <cell r="E83">
            <v>37612.589999999997</v>
          </cell>
          <cell r="F83">
            <v>33918.42</v>
          </cell>
          <cell r="G83">
            <v>13136.65</v>
          </cell>
          <cell r="H83">
            <v>22822.02</v>
          </cell>
          <cell r="I83">
            <v>14348.2</v>
          </cell>
          <cell r="J83">
            <v>13752.08</v>
          </cell>
          <cell r="K83">
            <v>37320.19</v>
          </cell>
          <cell r="L83">
            <v>41092.870000000003</v>
          </cell>
        </row>
        <row r="84">
          <cell r="C84" t="str">
            <v>Hickling CE VC Infant School</v>
          </cell>
          <cell r="D84" t="str">
            <v>Pri</v>
          </cell>
          <cell r="E84">
            <v>23406.080000000002</v>
          </cell>
          <cell r="F84">
            <v>12540.65</v>
          </cell>
          <cell r="G84">
            <v>11083.11</v>
          </cell>
          <cell r="H84">
            <v>15059.62</v>
          </cell>
          <cell r="I84">
            <v>26750.76</v>
          </cell>
          <cell r="J84">
            <v>20618.87</v>
          </cell>
          <cell r="K84">
            <v>44073.06</v>
          </cell>
          <cell r="L84">
            <v>71311.179999999993</v>
          </cell>
        </row>
        <row r="85">
          <cell r="C85" t="str">
            <v>Hingham Primary School</v>
          </cell>
          <cell r="D85" t="str">
            <v>Pri</v>
          </cell>
          <cell r="E85">
            <v>46631</v>
          </cell>
          <cell r="F85">
            <v>54515.37</v>
          </cell>
          <cell r="G85">
            <v>52211.66</v>
          </cell>
          <cell r="H85">
            <v>73045.41</v>
          </cell>
          <cell r="I85">
            <v>52019.08</v>
          </cell>
          <cell r="J85">
            <v>32984.76</v>
          </cell>
          <cell r="K85">
            <v>22020.98</v>
          </cell>
          <cell r="L85">
            <v>31916.66</v>
          </cell>
        </row>
        <row r="86">
          <cell r="C86" t="str">
            <v>Holt Community Primary School</v>
          </cell>
          <cell r="D86" t="str">
            <v>Pri</v>
          </cell>
          <cell r="E86">
            <v>43680.1</v>
          </cell>
          <cell r="F86">
            <v>48896.57</v>
          </cell>
          <cell r="G86">
            <v>61894.02</v>
          </cell>
          <cell r="H86">
            <v>65523.18</v>
          </cell>
          <cell r="I86">
            <v>87382.48</v>
          </cell>
          <cell r="J86">
            <v>98736.46</v>
          </cell>
          <cell r="K86">
            <v>106176.08</v>
          </cell>
          <cell r="L86">
            <v>76882.490000000005</v>
          </cell>
        </row>
        <row r="87">
          <cell r="C87" t="str">
            <v>Horsford C Of E VA Primary School</v>
          </cell>
          <cell r="D87" t="str">
            <v>Pri</v>
          </cell>
          <cell r="H87">
            <v>48519.299999999996</v>
          </cell>
          <cell r="I87">
            <v>76823.360000000001</v>
          </cell>
          <cell r="J87">
            <v>91355.32</v>
          </cell>
          <cell r="K87">
            <v>97658.99</v>
          </cell>
          <cell r="L87">
            <v>99827.94</v>
          </cell>
        </row>
        <row r="88">
          <cell r="C88" t="str">
            <v>St. John's Community Primary School &amp; Nursery</v>
          </cell>
          <cell r="D88" t="str">
            <v>Pri</v>
          </cell>
          <cell r="E88">
            <v>58403.66</v>
          </cell>
          <cell r="F88">
            <v>42750.89</v>
          </cell>
          <cell r="G88">
            <v>36595.65</v>
          </cell>
          <cell r="H88">
            <v>40568.050000000003</v>
          </cell>
          <cell r="I88">
            <v>53793.22</v>
          </cell>
          <cell r="J88">
            <v>63781.4</v>
          </cell>
          <cell r="K88">
            <v>76994.67</v>
          </cell>
          <cell r="L88">
            <v>81677.11</v>
          </cell>
        </row>
        <row r="89">
          <cell r="C89" t="str">
            <v>Hunstanton Primary School</v>
          </cell>
          <cell r="D89" t="str">
            <v>Pri</v>
          </cell>
          <cell r="E89">
            <v>33175.56</v>
          </cell>
          <cell r="F89">
            <v>65156.18</v>
          </cell>
          <cell r="G89">
            <v>40085.01</v>
          </cell>
          <cell r="H89">
            <v>38162.370000000003</v>
          </cell>
          <cell r="I89">
            <v>83878.2</v>
          </cell>
          <cell r="J89">
            <v>180681.81</v>
          </cell>
          <cell r="K89">
            <v>117259.93</v>
          </cell>
          <cell r="L89">
            <v>55515.99</v>
          </cell>
        </row>
        <row r="90">
          <cell r="C90" t="str">
            <v>Ingoldisthorpe CE VA Primary School</v>
          </cell>
          <cell r="D90" t="str">
            <v>Pri</v>
          </cell>
          <cell r="E90">
            <v>-12913.55</v>
          </cell>
          <cell r="F90">
            <v>-15974.14</v>
          </cell>
          <cell r="G90">
            <v>-22360.49</v>
          </cell>
          <cell r="H90">
            <v>20262.11</v>
          </cell>
          <cell r="I90">
            <v>16130.61</v>
          </cell>
          <cell r="J90">
            <v>20108.189999999999</v>
          </cell>
          <cell r="K90">
            <v>6836.33</v>
          </cell>
          <cell r="L90">
            <v>25036.22</v>
          </cell>
        </row>
        <row r="91">
          <cell r="C91" t="str">
            <v>Pilgrim Federation</v>
          </cell>
          <cell r="D91" t="str">
            <v>Federation</v>
          </cell>
          <cell r="E91">
            <v>32194.36</v>
          </cell>
          <cell r="F91">
            <v>17586.990000000002</v>
          </cell>
          <cell r="G91">
            <v>27100.17</v>
          </cell>
          <cell r="H91">
            <v>28214.720000000001</v>
          </cell>
          <cell r="I91">
            <v>131576.85999999999</v>
          </cell>
          <cell r="J91">
            <v>142372.4</v>
          </cell>
          <cell r="K91">
            <v>101995.79</v>
          </cell>
          <cell r="L91">
            <v>105423.44</v>
          </cell>
        </row>
        <row r="92">
          <cell r="C92" t="str">
            <v>Fairstead Community Primary &amp; Nursery School</v>
          </cell>
          <cell r="D92" t="str">
            <v>Pri</v>
          </cell>
          <cell r="E92">
            <v>106620.93</v>
          </cell>
          <cell r="F92">
            <v>117702.55</v>
          </cell>
          <cell r="G92">
            <v>156679.43</v>
          </cell>
          <cell r="H92">
            <v>151742.29</v>
          </cell>
          <cell r="I92">
            <v>185819.58</v>
          </cell>
          <cell r="J92">
            <v>223415.27</v>
          </cell>
          <cell r="K92">
            <v>285348.71999999997</v>
          </cell>
          <cell r="L92">
            <v>274892.09999999998</v>
          </cell>
        </row>
        <row r="93">
          <cell r="C93" t="str">
            <v>St. Martha's Catholic Primary School</v>
          </cell>
          <cell r="D93" t="str">
            <v>Pri</v>
          </cell>
          <cell r="E93">
            <v>41774.879999999997</v>
          </cell>
          <cell r="F93">
            <v>19235.86</v>
          </cell>
          <cell r="G93">
            <v>9688.56</v>
          </cell>
          <cell r="H93">
            <v>56015.89</v>
          </cell>
          <cell r="I93">
            <v>111917.94</v>
          </cell>
          <cell r="J93">
            <v>46849.36</v>
          </cell>
          <cell r="K93">
            <v>14045.03</v>
          </cell>
          <cell r="L93">
            <v>26405.75</v>
          </cell>
        </row>
        <row r="94">
          <cell r="C94" t="str">
            <v>Langham Village School</v>
          </cell>
          <cell r="D94" t="str">
            <v>Pri</v>
          </cell>
          <cell r="E94">
            <v>25066.21</v>
          </cell>
          <cell r="F94">
            <v>28385.59</v>
          </cell>
          <cell r="G94">
            <v>27561.87</v>
          </cell>
          <cell r="H94">
            <v>35018.26</v>
          </cell>
          <cell r="I94">
            <v>31055.21</v>
          </cell>
          <cell r="J94">
            <v>33274.449999999997</v>
          </cell>
          <cell r="K94">
            <v>11014.77</v>
          </cell>
          <cell r="L94">
            <v>3343.46</v>
          </cell>
        </row>
        <row r="95">
          <cell r="C95" t="str">
            <v>Little Melton Primary School</v>
          </cell>
          <cell r="D95" t="str">
            <v>Pri</v>
          </cell>
          <cell r="E95">
            <v>30252.3</v>
          </cell>
          <cell r="F95">
            <v>32620.89</v>
          </cell>
          <cell r="G95">
            <v>29436.1</v>
          </cell>
          <cell r="H95">
            <v>46292.19</v>
          </cell>
          <cell r="I95">
            <v>36202.43</v>
          </cell>
          <cell r="J95">
            <v>40220.97</v>
          </cell>
          <cell r="K95">
            <v>46731.64</v>
          </cell>
          <cell r="L95">
            <v>52390.93</v>
          </cell>
        </row>
        <row r="96">
          <cell r="C96" t="str">
            <v>Little Plumstead CE VA Primary School</v>
          </cell>
          <cell r="D96" t="str">
            <v>Pri</v>
          </cell>
          <cell r="E96">
            <v>24067.75</v>
          </cell>
          <cell r="F96">
            <v>-1872.92</v>
          </cell>
          <cell r="G96">
            <v>2997.78</v>
          </cell>
          <cell r="H96">
            <v>5934.2</v>
          </cell>
          <cell r="I96">
            <v>62177.84</v>
          </cell>
          <cell r="J96">
            <v>48061.23</v>
          </cell>
          <cell r="K96">
            <v>44773.82</v>
          </cell>
          <cell r="L96">
            <v>47013.760000000002</v>
          </cell>
        </row>
        <row r="97">
          <cell r="C97" t="str">
            <v>Loddon Primary Federation</v>
          </cell>
          <cell r="D97" t="str">
            <v>Federation</v>
          </cell>
          <cell r="E97">
            <v>38806.65</v>
          </cell>
          <cell r="F97">
            <v>64953.7</v>
          </cell>
          <cell r="G97">
            <v>65712.100000000006</v>
          </cell>
          <cell r="H97">
            <v>81598.69</v>
          </cell>
          <cell r="I97">
            <v>115327.59</v>
          </cell>
          <cell r="J97">
            <v>70829.399999999994</v>
          </cell>
          <cell r="K97">
            <v>111825.74</v>
          </cell>
          <cell r="L97">
            <v>166678.23000000001</v>
          </cell>
        </row>
        <row r="98">
          <cell r="C98" t="str">
            <v>Ludham Primary School and Nursery</v>
          </cell>
          <cell r="D98" t="str">
            <v>Pri</v>
          </cell>
          <cell r="E98">
            <v>11842.1</v>
          </cell>
          <cell r="F98">
            <v>17581.810000000001</v>
          </cell>
          <cell r="G98">
            <v>63594.01</v>
          </cell>
          <cell r="H98">
            <v>41590.76</v>
          </cell>
          <cell r="I98">
            <v>53630.27</v>
          </cell>
          <cell r="J98">
            <v>32079.49</v>
          </cell>
          <cell r="K98">
            <v>35951.17</v>
          </cell>
          <cell r="L98">
            <v>39305.35</v>
          </cell>
        </row>
        <row r="99">
          <cell r="C99" t="str">
            <v>Lyng CE VC Primary School</v>
          </cell>
          <cell r="D99" t="str">
            <v>Pri</v>
          </cell>
          <cell r="E99">
            <v>14292.21</v>
          </cell>
          <cell r="F99">
            <v>8763.0499999999993</v>
          </cell>
          <cell r="G99">
            <v>15847.49</v>
          </cell>
          <cell r="H99">
            <v>36136.370000000003</v>
          </cell>
          <cell r="I99">
            <v>31356.38</v>
          </cell>
          <cell r="J99">
            <v>49337.35</v>
          </cell>
          <cell r="K99">
            <v>50521.64</v>
          </cell>
          <cell r="L99">
            <v>43169.35</v>
          </cell>
        </row>
        <row r="100">
          <cell r="C100" t="str">
            <v>Marsham Primary School</v>
          </cell>
          <cell r="D100" t="str">
            <v>Pri</v>
          </cell>
          <cell r="E100">
            <v>20444.900000000001</v>
          </cell>
          <cell r="F100">
            <v>23669.84</v>
          </cell>
          <cell r="G100">
            <v>9987.35</v>
          </cell>
          <cell r="H100">
            <v>8318.41</v>
          </cell>
          <cell r="I100">
            <v>6131.92</v>
          </cell>
          <cell r="J100">
            <v>19204.330000000002</v>
          </cell>
          <cell r="K100">
            <v>58970.41</v>
          </cell>
          <cell r="L100">
            <v>66286.039999999994</v>
          </cell>
        </row>
        <row r="101">
          <cell r="C101" t="str">
            <v>Morley CE VA Primary School</v>
          </cell>
          <cell r="D101" t="str">
            <v>Pri</v>
          </cell>
          <cell r="E101">
            <v>55845.72</v>
          </cell>
          <cell r="F101">
            <v>48619.16</v>
          </cell>
          <cell r="G101">
            <v>51422.01</v>
          </cell>
          <cell r="H101">
            <v>42893.08</v>
          </cell>
          <cell r="I101">
            <v>49222.87</v>
          </cell>
          <cell r="J101">
            <v>20775.36</v>
          </cell>
          <cell r="K101">
            <v>41079.370000000003</v>
          </cell>
          <cell r="L101">
            <v>38808.089999999997</v>
          </cell>
        </row>
        <row r="102">
          <cell r="C102" t="str">
            <v>Mulbarton Primary School</v>
          </cell>
          <cell r="D102" t="str">
            <v>Pri</v>
          </cell>
          <cell r="E102">
            <v>46363.37</v>
          </cell>
          <cell r="F102">
            <v>35952.03</v>
          </cell>
          <cell r="G102">
            <v>9194.27</v>
          </cell>
          <cell r="H102">
            <v>15027.76</v>
          </cell>
          <cell r="I102">
            <v>44183.66</v>
          </cell>
          <cell r="J102">
            <v>59384.62</v>
          </cell>
          <cell r="K102">
            <v>73237.919999999998</v>
          </cell>
          <cell r="L102">
            <v>95844.800000000003</v>
          </cell>
        </row>
        <row r="103">
          <cell r="C103" t="str">
            <v>Neatishead VC Primary School</v>
          </cell>
          <cell r="D103" t="str">
            <v>Pri</v>
          </cell>
          <cell r="E103">
            <v>29407.74</v>
          </cell>
          <cell r="F103">
            <v>25672.31</v>
          </cell>
          <cell r="G103">
            <v>20161.36</v>
          </cell>
          <cell r="H103">
            <v>33247.85</v>
          </cell>
          <cell r="I103">
            <v>26109.55</v>
          </cell>
          <cell r="J103">
            <v>29501.5</v>
          </cell>
          <cell r="K103">
            <v>19722.39</v>
          </cell>
          <cell r="L103">
            <v>10260.41</v>
          </cell>
        </row>
        <row r="104">
          <cell r="C104" t="str">
            <v>Necton VA Primary School</v>
          </cell>
          <cell r="D104" t="str">
            <v>Pri</v>
          </cell>
          <cell r="E104">
            <v>65529.54</v>
          </cell>
          <cell r="F104">
            <v>64588.77</v>
          </cell>
          <cell r="G104">
            <v>49561.75</v>
          </cell>
          <cell r="H104">
            <v>-23031.040000000001</v>
          </cell>
          <cell r="I104">
            <v>7979.71</v>
          </cell>
          <cell r="J104">
            <v>22150.06</v>
          </cell>
          <cell r="K104">
            <v>70925.27</v>
          </cell>
          <cell r="L104">
            <v>26968.31</v>
          </cell>
        </row>
        <row r="105">
          <cell r="C105" t="str">
            <v>Newton Flotman CE VC Primary School</v>
          </cell>
          <cell r="D105" t="str">
            <v>Pri</v>
          </cell>
          <cell r="E105">
            <v>36388.199999999997</v>
          </cell>
          <cell r="F105">
            <v>34538.980000000003</v>
          </cell>
          <cell r="G105">
            <v>45255.54</v>
          </cell>
          <cell r="H105">
            <v>49775.47</v>
          </cell>
          <cell r="I105">
            <v>62223.97</v>
          </cell>
          <cell r="J105">
            <v>68922.929999999993</v>
          </cell>
          <cell r="K105">
            <v>67248</v>
          </cell>
          <cell r="L105">
            <v>67890.490000000005</v>
          </cell>
        </row>
        <row r="106">
          <cell r="C106" t="str">
            <v>North Elmham VC Primary School</v>
          </cell>
          <cell r="D106" t="str">
            <v>Pri</v>
          </cell>
          <cell r="E106">
            <v>25160.54</v>
          </cell>
          <cell r="F106">
            <v>28395</v>
          </cell>
          <cell r="G106">
            <v>39969.449999999997</v>
          </cell>
          <cell r="H106">
            <v>46152.66</v>
          </cell>
          <cell r="I106">
            <v>57211.87</v>
          </cell>
          <cell r="J106">
            <v>59221.56</v>
          </cell>
          <cell r="K106">
            <v>20865.349999999999</v>
          </cell>
          <cell r="L106">
            <v>45972.15</v>
          </cell>
        </row>
        <row r="107">
          <cell r="C107" t="str">
            <v>Millfield Primary School</v>
          </cell>
          <cell r="D107" t="str">
            <v>Pri</v>
          </cell>
          <cell r="E107">
            <v>94248.26</v>
          </cell>
          <cell r="F107">
            <v>76725.990000000005</v>
          </cell>
          <cell r="G107">
            <v>65433.93</v>
          </cell>
          <cell r="H107">
            <v>64246.28</v>
          </cell>
          <cell r="I107">
            <v>65955.45</v>
          </cell>
          <cell r="J107">
            <v>16790.16</v>
          </cell>
          <cell r="K107">
            <v>13427.92</v>
          </cell>
          <cell r="L107">
            <v>14762.24</v>
          </cell>
        </row>
        <row r="108">
          <cell r="C108" t="str">
            <v>Angel Road Federation</v>
          </cell>
          <cell r="D108" t="str">
            <v>Federation</v>
          </cell>
          <cell r="E108">
            <v>95221.59</v>
          </cell>
          <cell r="F108">
            <v>76786.47</v>
          </cell>
          <cell r="G108">
            <v>40822.43</v>
          </cell>
          <cell r="H108">
            <v>61438.79</v>
          </cell>
          <cell r="I108">
            <v>151411.87</v>
          </cell>
          <cell r="J108">
            <v>187303.29</v>
          </cell>
          <cell r="K108">
            <v>144217.26999999999</v>
          </cell>
          <cell r="L108">
            <v>-1.29</v>
          </cell>
        </row>
        <row r="109">
          <cell r="C109" t="str">
            <v>Avenue Junior School</v>
          </cell>
          <cell r="D109" t="str">
            <v>Pri</v>
          </cell>
          <cell r="E109">
            <v>64460.36</v>
          </cell>
          <cell r="F109">
            <v>99476.93</v>
          </cell>
          <cell r="G109">
            <v>118753.57</v>
          </cell>
          <cell r="H109">
            <v>130589.19</v>
          </cell>
          <cell r="I109">
            <v>110846.53</v>
          </cell>
          <cell r="J109">
            <v>160927.84</v>
          </cell>
          <cell r="K109">
            <v>155382.5</v>
          </cell>
          <cell r="L109">
            <v>115157.38</v>
          </cell>
        </row>
        <row r="110">
          <cell r="C110" t="str">
            <v>Recreation Road Infant School</v>
          </cell>
          <cell r="D110" t="str">
            <v>Pri</v>
          </cell>
          <cell r="E110">
            <v>87327.13</v>
          </cell>
          <cell r="F110">
            <v>89939.26</v>
          </cell>
          <cell r="G110">
            <v>59956.12</v>
          </cell>
          <cell r="H110">
            <v>95699.78</v>
          </cell>
          <cell r="I110">
            <v>79915.78</v>
          </cell>
          <cell r="J110">
            <v>122946.32</v>
          </cell>
          <cell r="K110">
            <v>135770.54</v>
          </cell>
          <cell r="L110">
            <v>169481.33</v>
          </cell>
        </row>
        <row r="111">
          <cell r="C111" t="str">
            <v>Bluebell Primary School</v>
          </cell>
          <cell r="D111" t="str">
            <v>Pri</v>
          </cell>
          <cell r="E111">
            <v>163249.79</v>
          </cell>
          <cell r="F111">
            <v>147006.71</v>
          </cell>
          <cell r="G111">
            <v>139239.94</v>
          </cell>
          <cell r="H111">
            <v>123122.75</v>
          </cell>
          <cell r="I111">
            <v>110780.11</v>
          </cell>
          <cell r="J111">
            <v>119140.58</v>
          </cell>
          <cell r="K111">
            <v>175323.9</v>
          </cell>
          <cell r="L111">
            <v>198690.97</v>
          </cell>
        </row>
        <row r="112">
          <cell r="C112" t="str">
            <v>Chapel Break Infant School</v>
          </cell>
          <cell r="D112" t="str">
            <v>Pri</v>
          </cell>
          <cell r="E112">
            <v>67659.87</v>
          </cell>
          <cell r="F112">
            <v>75753.149999999994</v>
          </cell>
          <cell r="G112">
            <v>59716.57</v>
          </cell>
          <cell r="H112">
            <v>84071.28</v>
          </cell>
          <cell r="I112">
            <v>63505.82</v>
          </cell>
          <cell r="J112">
            <v>49551.29</v>
          </cell>
          <cell r="K112">
            <v>24193.5</v>
          </cell>
          <cell r="L112">
            <v>42235.29</v>
          </cell>
        </row>
        <row r="113">
          <cell r="C113" t="str">
            <v>All Angels Federation</v>
          </cell>
          <cell r="D113" t="str">
            <v>Federation</v>
          </cell>
          <cell r="E113">
            <v>91868.44</v>
          </cell>
          <cell r="F113">
            <v>125788.88</v>
          </cell>
          <cell r="G113">
            <v>99607.03</v>
          </cell>
          <cell r="H113">
            <v>108550.32</v>
          </cell>
          <cell r="I113">
            <v>192756.74</v>
          </cell>
          <cell r="J113">
            <v>180839.79</v>
          </cell>
          <cell r="K113">
            <v>190635.13</v>
          </cell>
          <cell r="L113">
            <v>262328.74</v>
          </cell>
        </row>
        <row r="114">
          <cell r="C114" t="str">
            <v>Catton Grove Primary School</v>
          </cell>
          <cell r="D114" t="str">
            <v>Pri</v>
          </cell>
          <cell r="E114">
            <v>150257.01999999999</v>
          </cell>
          <cell r="F114">
            <v>78211.02</v>
          </cell>
          <cell r="G114">
            <v>171389.92</v>
          </cell>
          <cell r="H114">
            <v>331284.07</v>
          </cell>
          <cell r="I114">
            <v>139827.78</v>
          </cell>
          <cell r="J114">
            <v>-27296.69</v>
          </cell>
          <cell r="K114">
            <v>10942.08</v>
          </cell>
          <cell r="L114">
            <v>160708.64000000001</v>
          </cell>
        </row>
        <row r="115">
          <cell r="C115" t="str">
            <v>Colman Infant School</v>
          </cell>
          <cell r="D115" t="str">
            <v>Pri</v>
          </cell>
          <cell r="E115">
            <v>59663.76</v>
          </cell>
          <cell r="F115">
            <v>66207.23</v>
          </cell>
          <cell r="G115">
            <v>44790.67</v>
          </cell>
          <cell r="H115">
            <v>80560.039999999994</v>
          </cell>
          <cell r="I115">
            <v>110316.67</v>
          </cell>
          <cell r="J115">
            <v>119698.18</v>
          </cell>
          <cell r="K115">
            <v>94747.1</v>
          </cell>
          <cell r="L115">
            <v>66776.179999999993</v>
          </cell>
        </row>
        <row r="116">
          <cell r="C116" t="str">
            <v>Colman Junior School</v>
          </cell>
          <cell r="D116" t="str">
            <v>Pri</v>
          </cell>
          <cell r="E116">
            <v>114631.48</v>
          </cell>
          <cell r="F116">
            <v>89477.55</v>
          </cell>
          <cell r="G116">
            <v>124050.67</v>
          </cell>
          <cell r="H116">
            <v>118694.77</v>
          </cell>
          <cell r="I116">
            <v>114449.38</v>
          </cell>
          <cell r="J116">
            <v>100126.25</v>
          </cell>
          <cell r="K116">
            <v>74879.42</v>
          </cell>
          <cell r="L116">
            <v>111007.97</v>
          </cell>
        </row>
        <row r="117">
          <cell r="C117" t="str">
            <v>Mile Cross Community Primary School</v>
          </cell>
          <cell r="D117" t="str">
            <v>Pri</v>
          </cell>
          <cell r="E117">
            <v>-33370.620000000003</v>
          </cell>
          <cell r="F117">
            <v>68147.33</v>
          </cell>
          <cell r="G117">
            <v>124603.92</v>
          </cell>
          <cell r="H117">
            <v>86615.679999999993</v>
          </cell>
          <cell r="I117">
            <v>124407.51</v>
          </cell>
          <cell r="J117">
            <v>234662.94</v>
          </cell>
          <cell r="K117">
            <v>230725.3</v>
          </cell>
          <cell r="L117">
            <v>217757.61</v>
          </cell>
        </row>
        <row r="118">
          <cell r="C118" t="str">
            <v>Lakenham Primary School</v>
          </cell>
          <cell r="D118" t="str">
            <v>Pri</v>
          </cell>
          <cell r="E118">
            <v>90869.440000000002</v>
          </cell>
          <cell r="F118">
            <v>73868.39</v>
          </cell>
          <cell r="G118">
            <v>93265.919999999998</v>
          </cell>
          <cell r="H118">
            <v>121504.9</v>
          </cell>
          <cell r="I118">
            <v>129259.32</v>
          </cell>
          <cell r="J118">
            <v>170518.39999999999</v>
          </cell>
          <cell r="K118">
            <v>164545.48000000001</v>
          </cell>
          <cell r="L118">
            <v>233579.12</v>
          </cell>
        </row>
        <row r="119">
          <cell r="C119" t="str">
            <v>Magdalen Gates Primary School</v>
          </cell>
          <cell r="D119" t="str">
            <v>Pri</v>
          </cell>
          <cell r="E119">
            <v>73612.990000000005</v>
          </cell>
          <cell r="F119">
            <v>77497.600000000006</v>
          </cell>
          <cell r="G119">
            <v>69984.149999999994</v>
          </cell>
          <cell r="H119">
            <v>72066.89</v>
          </cell>
          <cell r="I119">
            <v>127054.32</v>
          </cell>
          <cell r="J119">
            <v>131297.91</v>
          </cell>
          <cell r="K119">
            <v>86095.35</v>
          </cell>
          <cell r="L119">
            <v>92505.66</v>
          </cell>
        </row>
        <row r="120">
          <cell r="C120" t="str">
            <v>West Earlham Infant &amp; Nursery School</v>
          </cell>
          <cell r="D120" t="str">
            <v>Pri</v>
          </cell>
          <cell r="E120">
            <v>188391.36</v>
          </cell>
          <cell r="F120">
            <v>172547.49</v>
          </cell>
          <cell r="G120">
            <v>119896.38</v>
          </cell>
          <cell r="H120">
            <v>98166.57</v>
          </cell>
          <cell r="I120">
            <v>139351.19</v>
          </cell>
          <cell r="J120">
            <v>159945.23000000001</v>
          </cell>
          <cell r="K120">
            <v>175052.65</v>
          </cell>
          <cell r="L120">
            <v>207307.92</v>
          </cell>
        </row>
        <row r="121">
          <cell r="C121" t="str">
            <v>West Earlham Junior School</v>
          </cell>
          <cell r="D121" t="str">
            <v>Pri</v>
          </cell>
          <cell r="E121">
            <v>53741.24</v>
          </cell>
          <cell r="F121">
            <v>65305.38</v>
          </cell>
          <cell r="G121">
            <v>54058.36</v>
          </cell>
          <cell r="H121">
            <v>64459.74</v>
          </cell>
          <cell r="I121">
            <v>79242.17</v>
          </cell>
          <cell r="J121">
            <v>82293.37</v>
          </cell>
          <cell r="K121">
            <v>47021.17</v>
          </cell>
          <cell r="L121">
            <v>14957.4</v>
          </cell>
        </row>
        <row r="122">
          <cell r="C122" t="str">
            <v>Old Catton and White Woman Lane Federation</v>
          </cell>
          <cell r="D122" t="str">
            <v>Federation</v>
          </cell>
          <cell r="E122">
            <v>36155.81</v>
          </cell>
          <cell r="F122">
            <v>41545.79</v>
          </cell>
          <cell r="G122">
            <v>21737.67</v>
          </cell>
          <cell r="H122">
            <v>-714.54</v>
          </cell>
          <cell r="I122">
            <v>10071.41</v>
          </cell>
          <cell r="J122">
            <v>13916.31</v>
          </cell>
          <cell r="K122">
            <v>137019.85999999999</v>
          </cell>
          <cell r="L122">
            <v>237619.13</v>
          </cell>
        </row>
        <row r="123">
          <cell r="C123" t="str">
            <v>Ormesby Village Infant School</v>
          </cell>
          <cell r="D123" t="str">
            <v>Pri</v>
          </cell>
          <cell r="E123">
            <v>30044.98</v>
          </cell>
          <cell r="F123">
            <v>3319.35</v>
          </cell>
          <cell r="G123">
            <v>2075.39</v>
          </cell>
          <cell r="H123">
            <v>-20045.240000000002</v>
          </cell>
          <cell r="I123">
            <v>-43885.96</v>
          </cell>
          <cell r="J123">
            <v>-53098.26</v>
          </cell>
          <cell r="K123">
            <v>16201.05</v>
          </cell>
          <cell r="L123">
            <v>15892.69</v>
          </cell>
        </row>
        <row r="124">
          <cell r="C124" t="str">
            <v>Ormesby Village Junior School</v>
          </cell>
          <cell r="D124" t="str">
            <v>Pri</v>
          </cell>
          <cell r="E124">
            <v>19185.55</v>
          </cell>
          <cell r="F124">
            <v>17916.54</v>
          </cell>
          <cell r="G124">
            <v>4478.8999999999996</v>
          </cell>
          <cell r="H124">
            <v>48152.59</v>
          </cell>
          <cell r="I124">
            <v>43370.01</v>
          </cell>
          <cell r="J124">
            <v>31683.13</v>
          </cell>
          <cell r="K124">
            <v>17656.16</v>
          </cell>
          <cell r="L124">
            <v>-8204.15</v>
          </cell>
        </row>
        <row r="125">
          <cell r="C125" t="str">
            <v>Overstrand The Belfry CE VA Primary School</v>
          </cell>
          <cell r="D125" t="str">
            <v>Pri</v>
          </cell>
          <cell r="E125">
            <v>11874.31</v>
          </cell>
          <cell r="F125">
            <v>13016.33</v>
          </cell>
          <cell r="G125">
            <v>-6527.32</v>
          </cell>
          <cell r="H125">
            <v>17479.05</v>
          </cell>
          <cell r="I125">
            <v>54086.43</v>
          </cell>
          <cell r="J125">
            <v>49438.71</v>
          </cell>
          <cell r="K125">
            <v>51630.02</v>
          </cell>
          <cell r="L125">
            <v>49332.89</v>
          </cell>
        </row>
        <row r="126">
          <cell r="C126" t="str">
            <v>Poringland Primary School &amp; Nursery</v>
          </cell>
          <cell r="D126" t="str">
            <v>Pri</v>
          </cell>
          <cell r="E126">
            <v>50355.95</v>
          </cell>
          <cell r="F126">
            <v>78183.38</v>
          </cell>
          <cell r="G126">
            <v>61568.73</v>
          </cell>
          <cell r="H126">
            <v>76236.56</v>
          </cell>
          <cell r="I126">
            <v>63481.45</v>
          </cell>
          <cell r="J126">
            <v>26970.54</v>
          </cell>
          <cell r="K126">
            <v>76325.179999999993</v>
          </cell>
          <cell r="L126">
            <v>57040.74</v>
          </cell>
        </row>
        <row r="127">
          <cell r="C127" t="str">
            <v>Pulham CE Primary School</v>
          </cell>
          <cell r="D127" t="str">
            <v>Pri</v>
          </cell>
          <cell r="E127">
            <v>48795.55</v>
          </cell>
          <cell r="F127">
            <v>35970.1</v>
          </cell>
          <cell r="G127">
            <v>31327.56</v>
          </cell>
          <cell r="H127">
            <v>38384.199999999997</v>
          </cell>
          <cell r="I127">
            <v>91329.22</v>
          </cell>
          <cell r="J127">
            <v>89039.22</v>
          </cell>
          <cell r="K127">
            <v>57881.66</v>
          </cell>
          <cell r="L127">
            <v>50053.81</v>
          </cell>
        </row>
        <row r="128">
          <cell r="C128" t="str">
            <v>Rackheath Primary School</v>
          </cell>
          <cell r="D128" t="str">
            <v>Pri</v>
          </cell>
          <cell r="E128">
            <v>37896.769999999997</v>
          </cell>
          <cell r="F128">
            <v>22532.23</v>
          </cell>
          <cell r="G128">
            <v>17188.599999999999</v>
          </cell>
          <cell r="H128">
            <v>31762.79</v>
          </cell>
          <cell r="I128">
            <v>15740.61</v>
          </cell>
          <cell r="J128">
            <v>34106.47</v>
          </cell>
          <cell r="K128">
            <v>72284.59</v>
          </cell>
          <cell r="L128">
            <v>83929.72</v>
          </cell>
        </row>
        <row r="129">
          <cell r="C129" t="str">
            <v>Reedham Primary School</v>
          </cell>
          <cell r="D129" t="str">
            <v>Pri</v>
          </cell>
          <cell r="E129">
            <v>12365.29</v>
          </cell>
          <cell r="F129">
            <v>34247.46</v>
          </cell>
          <cell r="G129">
            <v>25251.32</v>
          </cell>
          <cell r="H129">
            <v>19384.86</v>
          </cell>
          <cell r="I129">
            <v>34226.19</v>
          </cell>
          <cell r="J129">
            <v>21676.84</v>
          </cell>
          <cell r="K129">
            <v>42056.82</v>
          </cell>
          <cell r="L129">
            <v>56949.25</v>
          </cell>
        </row>
        <row r="130">
          <cell r="C130" t="str">
            <v>Rocklands Community Primary School</v>
          </cell>
          <cell r="D130" t="str">
            <v>Pri</v>
          </cell>
          <cell r="E130">
            <v>16187.84</v>
          </cell>
          <cell r="F130">
            <v>12001.01</v>
          </cell>
          <cell r="G130">
            <v>17797.38</v>
          </cell>
          <cell r="H130">
            <v>20195</v>
          </cell>
          <cell r="I130">
            <v>18126.91</v>
          </cell>
          <cell r="J130">
            <v>11290.53</v>
          </cell>
          <cell r="K130">
            <v>9132.7800000000007</v>
          </cell>
          <cell r="L130">
            <v>11348.33</v>
          </cell>
        </row>
        <row r="131">
          <cell r="C131" t="str">
            <v>Rollesby Primary School</v>
          </cell>
          <cell r="D131" t="str">
            <v>Pri</v>
          </cell>
          <cell r="E131">
            <v>48727.09</v>
          </cell>
          <cell r="F131">
            <v>62688.05</v>
          </cell>
          <cell r="G131">
            <v>70747.42</v>
          </cell>
          <cell r="H131">
            <v>24961.25</v>
          </cell>
          <cell r="I131">
            <v>52422.239999999998</v>
          </cell>
          <cell r="J131">
            <v>-2530.8000000000002</v>
          </cell>
          <cell r="K131">
            <v>-2356.5</v>
          </cell>
          <cell r="L131">
            <v>12470.07</v>
          </cell>
        </row>
        <row r="132">
          <cell r="C132" t="str">
            <v>St. Mary's Endowed VA CE Primary School</v>
          </cell>
          <cell r="D132" t="str">
            <v>Pri</v>
          </cell>
          <cell r="E132">
            <v>21614.98</v>
          </cell>
          <cell r="F132">
            <v>7448.91</v>
          </cell>
          <cell r="G132">
            <v>7539.28</v>
          </cell>
          <cell r="H132">
            <v>7885.83</v>
          </cell>
          <cell r="I132">
            <v>35771.86</v>
          </cell>
          <cell r="J132">
            <v>44947.53</v>
          </cell>
          <cell r="K132">
            <v>51407.65</v>
          </cell>
          <cell r="L132">
            <v>78600.55</v>
          </cell>
        </row>
        <row r="133">
          <cell r="C133" t="str">
            <v>Roydon Primary School</v>
          </cell>
          <cell r="D133" t="str">
            <v>Pri</v>
          </cell>
          <cell r="E133">
            <v>63486.559999999998</v>
          </cell>
          <cell r="F133">
            <v>91139.07</v>
          </cell>
          <cell r="G133">
            <v>87554.03</v>
          </cell>
          <cell r="H133">
            <v>59751.33</v>
          </cell>
          <cell r="I133">
            <v>79191.009999999995</v>
          </cell>
          <cell r="J133">
            <v>63270.65</v>
          </cell>
          <cell r="K133">
            <v>56355.29</v>
          </cell>
          <cell r="L133">
            <v>54369.99</v>
          </cell>
        </row>
        <row r="134">
          <cell r="C134" t="str">
            <v>Parker's CE VC Primary School</v>
          </cell>
          <cell r="D134" t="str">
            <v>Pri</v>
          </cell>
          <cell r="E134">
            <v>22591.86</v>
          </cell>
          <cell r="F134">
            <v>24292.61</v>
          </cell>
          <cell r="G134">
            <v>35616.83</v>
          </cell>
          <cell r="H134">
            <v>39021.440000000002</v>
          </cell>
          <cell r="I134">
            <v>46083.74</v>
          </cell>
          <cell r="J134">
            <v>42047.1</v>
          </cell>
          <cell r="K134">
            <v>23595.22</v>
          </cell>
          <cell r="L134">
            <v>26904.45</v>
          </cell>
        </row>
        <row r="135">
          <cell r="C135" t="str">
            <v>Salhouse CE VC Primary School</v>
          </cell>
          <cell r="D135" t="str">
            <v>Pri</v>
          </cell>
          <cell r="E135">
            <v>43057.98</v>
          </cell>
          <cell r="F135">
            <v>37830.79</v>
          </cell>
          <cell r="G135">
            <v>46521.52</v>
          </cell>
          <cell r="H135">
            <v>76227.59</v>
          </cell>
          <cell r="I135">
            <v>67322.53</v>
          </cell>
          <cell r="J135">
            <v>59455.040000000001</v>
          </cell>
          <cell r="K135">
            <v>21487.99</v>
          </cell>
          <cell r="L135">
            <v>26593.55</v>
          </cell>
        </row>
        <row r="136">
          <cell r="C136" t="str">
            <v>Saxlingham Nethergate CE VC Primary School</v>
          </cell>
          <cell r="D136" t="str">
            <v>Pri</v>
          </cell>
          <cell r="E136">
            <v>30321.84</v>
          </cell>
          <cell r="F136">
            <v>27131.3</v>
          </cell>
          <cell r="G136">
            <v>23686.04</v>
          </cell>
          <cell r="H136">
            <v>31628.98</v>
          </cell>
          <cell r="I136">
            <v>25703.01</v>
          </cell>
          <cell r="J136">
            <v>18457.11</v>
          </cell>
          <cell r="K136">
            <v>26669.599999999999</v>
          </cell>
          <cell r="L136">
            <v>31910.35</v>
          </cell>
        </row>
        <row r="137">
          <cell r="C137" t="str">
            <v>Scarning VC Primary School</v>
          </cell>
          <cell r="D137" t="str">
            <v>Pri</v>
          </cell>
          <cell r="E137">
            <v>94619.73</v>
          </cell>
          <cell r="F137">
            <v>80780.19</v>
          </cell>
          <cell r="G137">
            <v>29425.73</v>
          </cell>
          <cell r="H137">
            <v>8910.9500000000007</v>
          </cell>
          <cell r="I137">
            <v>19401.150000000001</v>
          </cell>
          <cell r="J137">
            <v>6603.64</v>
          </cell>
          <cell r="K137">
            <v>14646.21</v>
          </cell>
          <cell r="L137">
            <v>35117.94</v>
          </cell>
        </row>
        <row r="138">
          <cell r="C138" t="str">
            <v>Scole CE VC Primary School</v>
          </cell>
          <cell r="D138" t="str">
            <v>Pri</v>
          </cell>
          <cell r="E138">
            <v>30696.85</v>
          </cell>
          <cell r="F138">
            <v>42234.57</v>
          </cell>
          <cell r="G138">
            <v>32842.04</v>
          </cell>
          <cell r="H138">
            <v>37320.9</v>
          </cell>
          <cell r="I138">
            <v>37862.480000000003</v>
          </cell>
          <cell r="J138">
            <v>23344.7</v>
          </cell>
          <cell r="K138">
            <v>42057.75</v>
          </cell>
          <cell r="L138">
            <v>61664.71</v>
          </cell>
        </row>
        <row r="139">
          <cell r="C139" t="str">
            <v>Sheringham Community Primary School &amp; Nursery</v>
          </cell>
          <cell r="D139" t="str">
            <v>Pri</v>
          </cell>
          <cell r="E139">
            <v>190252.5</v>
          </cell>
          <cell r="F139">
            <v>78434.850000000006</v>
          </cell>
          <cell r="G139">
            <v>29432.75</v>
          </cell>
          <cell r="H139">
            <v>-12911.11</v>
          </cell>
          <cell r="I139">
            <v>-5317.87</v>
          </cell>
          <cell r="J139">
            <v>29747.06</v>
          </cell>
          <cell r="K139">
            <v>83391.039999999994</v>
          </cell>
          <cell r="L139">
            <v>147709.59</v>
          </cell>
        </row>
        <row r="140">
          <cell r="C140" t="str">
            <v>Fairhaven CE VA Primary School</v>
          </cell>
          <cell r="D140" t="str">
            <v>Pri</v>
          </cell>
          <cell r="E140">
            <v>25146.55</v>
          </cell>
          <cell r="F140">
            <v>30050.57</v>
          </cell>
          <cell r="G140">
            <v>33146.050000000003</v>
          </cell>
          <cell r="H140">
            <v>33732.04</v>
          </cell>
          <cell r="I140">
            <v>48017.65</v>
          </cell>
          <cell r="J140">
            <v>62040.75</v>
          </cell>
          <cell r="K140">
            <v>56107.51</v>
          </cell>
          <cell r="L140">
            <v>46760.98</v>
          </cell>
        </row>
        <row r="141">
          <cell r="C141" t="str">
            <v>South Wootton Infant School</v>
          </cell>
          <cell r="D141" t="str">
            <v>Pri</v>
          </cell>
          <cell r="E141">
            <v>59171.42</v>
          </cell>
          <cell r="F141">
            <v>42145.45</v>
          </cell>
          <cell r="G141">
            <v>47119.35</v>
          </cell>
          <cell r="H141">
            <v>57110.5</v>
          </cell>
          <cell r="I141">
            <v>68140.929999999993</v>
          </cell>
          <cell r="J141">
            <v>70856.490000000005</v>
          </cell>
          <cell r="K141">
            <v>80673.31</v>
          </cell>
          <cell r="L141">
            <v>62659.01</v>
          </cell>
        </row>
        <row r="142">
          <cell r="C142" t="str">
            <v>South Wootton Junior School</v>
          </cell>
          <cell r="D142" t="str">
            <v>Pri</v>
          </cell>
          <cell r="E142">
            <v>28993.02</v>
          </cell>
          <cell r="F142">
            <v>54469.53</v>
          </cell>
          <cell r="G142">
            <v>35497.54</v>
          </cell>
          <cell r="H142">
            <v>-1642.91</v>
          </cell>
          <cell r="I142">
            <v>15027.44</v>
          </cell>
          <cell r="J142">
            <v>-23120.66</v>
          </cell>
          <cell r="K142">
            <v>36992.85</v>
          </cell>
          <cell r="L142">
            <v>69604.22</v>
          </cell>
        </row>
        <row r="143">
          <cell r="C143" t="str">
            <v>Spixworth Infant School</v>
          </cell>
          <cell r="D143" t="str">
            <v>Pri</v>
          </cell>
          <cell r="E143">
            <v>44188.49</v>
          </cell>
          <cell r="F143">
            <v>33996.559999999998</v>
          </cell>
          <cell r="G143">
            <v>28476.89</v>
          </cell>
          <cell r="H143">
            <v>43520.32</v>
          </cell>
          <cell r="I143">
            <v>45039.040000000001</v>
          </cell>
          <cell r="J143">
            <v>51078.66</v>
          </cell>
          <cell r="K143">
            <v>25399.83</v>
          </cell>
          <cell r="L143">
            <v>73484.59</v>
          </cell>
        </row>
        <row r="144">
          <cell r="C144" t="str">
            <v>Woodland View Junior School</v>
          </cell>
          <cell r="D144" t="str">
            <v>Pri</v>
          </cell>
          <cell r="E144">
            <v>71029.97</v>
          </cell>
          <cell r="F144">
            <v>50303.44</v>
          </cell>
          <cell r="G144">
            <v>33963.410000000003</v>
          </cell>
          <cell r="H144">
            <v>-5350.45</v>
          </cell>
          <cell r="I144">
            <v>22842.19</v>
          </cell>
          <cell r="J144">
            <v>43206.74</v>
          </cell>
          <cell r="K144">
            <v>35376.31</v>
          </cell>
          <cell r="L144">
            <v>28224.76</v>
          </cell>
        </row>
        <row r="145">
          <cell r="C145" t="str">
            <v>Sprowston Infant School</v>
          </cell>
          <cell r="D145" t="str">
            <v>Pri</v>
          </cell>
          <cell r="E145">
            <v>27762.93</v>
          </cell>
          <cell r="F145">
            <v>44431.65</v>
          </cell>
          <cell r="G145">
            <v>26269.51</v>
          </cell>
          <cell r="H145">
            <v>32582.67</v>
          </cell>
          <cell r="I145">
            <v>42257.68</v>
          </cell>
          <cell r="J145">
            <v>73667.64</v>
          </cell>
          <cell r="K145">
            <v>76196.23</v>
          </cell>
          <cell r="L145">
            <v>115000.8</v>
          </cell>
        </row>
        <row r="146">
          <cell r="C146" t="str">
            <v>Sprowston Junior School</v>
          </cell>
          <cell r="D146" t="str">
            <v>Pri</v>
          </cell>
          <cell r="E146">
            <v>50872.17</v>
          </cell>
          <cell r="F146">
            <v>29731.71</v>
          </cell>
          <cell r="G146">
            <v>11943.01</v>
          </cell>
          <cell r="H146">
            <v>5750.64</v>
          </cell>
          <cell r="I146">
            <v>35133.730000000003</v>
          </cell>
          <cell r="J146">
            <v>11370.49</v>
          </cell>
          <cell r="K146">
            <v>29276.14</v>
          </cell>
          <cell r="L146">
            <v>20333.25</v>
          </cell>
        </row>
        <row r="147">
          <cell r="C147" t="str">
            <v>Cecil Gowing Infant School</v>
          </cell>
          <cell r="D147" t="str">
            <v>Pri</v>
          </cell>
          <cell r="E147">
            <v>37186.559999999998</v>
          </cell>
          <cell r="F147">
            <v>67265.36</v>
          </cell>
          <cell r="G147">
            <v>56388.76</v>
          </cell>
          <cell r="H147">
            <v>61954.48</v>
          </cell>
          <cell r="I147">
            <v>106681.98</v>
          </cell>
          <cell r="J147">
            <v>88150.14</v>
          </cell>
          <cell r="K147">
            <v>69826.600000000006</v>
          </cell>
          <cell r="L147">
            <v>47312.2</v>
          </cell>
        </row>
        <row r="148">
          <cell r="C148" t="str">
            <v>Falcon Junior School</v>
          </cell>
          <cell r="D148" t="str">
            <v>Pri</v>
          </cell>
          <cell r="E148">
            <v>57330.6</v>
          </cell>
          <cell r="F148">
            <v>32803.07</v>
          </cell>
          <cell r="G148">
            <v>11781.82</v>
          </cell>
          <cell r="H148">
            <v>12856.86</v>
          </cell>
          <cell r="I148">
            <v>38403.54</v>
          </cell>
          <cell r="J148">
            <v>-483.92</v>
          </cell>
          <cell r="K148">
            <v>-35414.31</v>
          </cell>
          <cell r="L148">
            <v>-82761.08</v>
          </cell>
        </row>
        <row r="149">
          <cell r="C149" t="str">
            <v>Sparhawk Infant School &amp; Nursery</v>
          </cell>
          <cell r="D149" t="str">
            <v>Pri</v>
          </cell>
          <cell r="E149">
            <v>15494.57</v>
          </cell>
          <cell r="F149">
            <v>29257.16</v>
          </cell>
          <cell r="G149">
            <v>31886.37</v>
          </cell>
          <cell r="H149">
            <v>56620.09</v>
          </cell>
          <cell r="I149">
            <v>69536.72</v>
          </cell>
          <cell r="J149">
            <v>74545.95</v>
          </cell>
          <cell r="K149">
            <v>99494.6</v>
          </cell>
          <cell r="L149">
            <v>115872.71</v>
          </cell>
        </row>
        <row r="150">
          <cell r="C150" t="str">
            <v>Stalham Community Infant &amp; Pre-School</v>
          </cell>
          <cell r="D150" t="str">
            <v>Pri</v>
          </cell>
          <cell r="E150">
            <v>8833.41</v>
          </cell>
          <cell r="F150">
            <v>18965.669999999998</v>
          </cell>
          <cell r="G150">
            <v>39889.64</v>
          </cell>
          <cell r="H150">
            <v>31616.95</v>
          </cell>
          <cell r="I150">
            <v>38589.22</v>
          </cell>
          <cell r="J150">
            <v>35661.4</v>
          </cell>
          <cell r="K150">
            <v>54246.37</v>
          </cell>
          <cell r="L150">
            <v>49653.83</v>
          </cell>
        </row>
        <row r="151">
          <cell r="C151" t="str">
            <v>Stoke Holy Cross Primary School</v>
          </cell>
          <cell r="D151" t="str">
            <v>Pri</v>
          </cell>
          <cell r="E151">
            <v>17955.349999999999</v>
          </cell>
          <cell r="F151">
            <v>37035.879999999997</v>
          </cell>
          <cell r="G151">
            <v>40368.089999999997</v>
          </cell>
          <cell r="H151">
            <v>63212.28</v>
          </cell>
          <cell r="I151">
            <v>52700.76</v>
          </cell>
          <cell r="J151">
            <v>63365.81</v>
          </cell>
          <cell r="K151">
            <v>69807.399999999994</v>
          </cell>
          <cell r="L151">
            <v>96883.47</v>
          </cell>
        </row>
        <row r="152">
          <cell r="C152" t="str">
            <v>Sutton CE VC Infant School</v>
          </cell>
          <cell r="D152" t="str">
            <v>Pri</v>
          </cell>
          <cell r="E152">
            <v>39225.129999999997</v>
          </cell>
          <cell r="F152">
            <v>32894.51</v>
          </cell>
          <cell r="G152">
            <v>10118.44</v>
          </cell>
          <cell r="H152">
            <v>34470.71</v>
          </cell>
          <cell r="I152">
            <v>29408.97</v>
          </cell>
          <cell r="J152">
            <v>30538.37</v>
          </cell>
          <cell r="K152">
            <v>32932.86</v>
          </cell>
          <cell r="L152">
            <v>59774.91</v>
          </cell>
        </row>
        <row r="153">
          <cell r="C153" t="str">
            <v>Swaffham CE VC Infant School</v>
          </cell>
          <cell r="D153" t="str">
            <v>Pri</v>
          </cell>
          <cell r="E153">
            <v>-30879.31</v>
          </cell>
          <cell r="F153">
            <v>-9749.93</v>
          </cell>
          <cell r="G153">
            <v>-38000.980000000003</v>
          </cell>
          <cell r="H153">
            <v>-42052.98</v>
          </cell>
          <cell r="I153">
            <v>5544.52</v>
          </cell>
          <cell r="J153">
            <v>46336.52</v>
          </cell>
          <cell r="K153">
            <v>2048.4899999999998</v>
          </cell>
          <cell r="L153">
            <v>12529.06</v>
          </cell>
        </row>
        <row r="154">
          <cell r="C154" t="str">
            <v>Swanton Abbott Community Primary School</v>
          </cell>
          <cell r="D154" t="str">
            <v>Pri</v>
          </cell>
          <cell r="E154">
            <v>17154.29</v>
          </cell>
          <cell r="F154">
            <v>14916.53</v>
          </cell>
          <cell r="G154">
            <v>8561.2800000000007</v>
          </cell>
          <cell r="H154">
            <v>16172.19</v>
          </cell>
          <cell r="I154">
            <v>16395.57</v>
          </cell>
          <cell r="J154">
            <v>18345.169999999998</v>
          </cell>
          <cell r="K154">
            <v>-16053.58</v>
          </cell>
          <cell r="L154">
            <v>24768.07</v>
          </cell>
        </row>
        <row r="155">
          <cell r="C155" t="str">
            <v>Swanton Morley VC Primary School</v>
          </cell>
          <cell r="D155" t="str">
            <v>Pri</v>
          </cell>
          <cell r="E155">
            <v>58226.65</v>
          </cell>
          <cell r="F155">
            <v>43986.59</v>
          </cell>
          <cell r="G155">
            <v>23732.49</v>
          </cell>
          <cell r="H155">
            <v>89884.23</v>
          </cell>
          <cell r="I155">
            <v>51670.9</v>
          </cell>
          <cell r="J155">
            <v>54711.1</v>
          </cell>
          <cell r="K155">
            <v>18081.53</v>
          </cell>
          <cell r="L155">
            <v>6062.4</v>
          </cell>
        </row>
        <row r="156">
          <cell r="C156" t="str">
            <v>Tacolneston CE VA Primary School</v>
          </cell>
          <cell r="D156" t="str">
            <v>Pri</v>
          </cell>
          <cell r="E156">
            <v>40370.18</v>
          </cell>
          <cell r="F156">
            <v>30732.05</v>
          </cell>
          <cell r="G156">
            <v>27589.63</v>
          </cell>
          <cell r="H156">
            <v>55416.43</v>
          </cell>
          <cell r="I156">
            <v>47991.41</v>
          </cell>
          <cell r="J156">
            <v>47540.33</v>
          </cell>
          <cell r="K156">
            <v>28030.98</v>
          </cell>
          <cell r="L156">
            <v>18077.8</v>
          </cell>
        </row>
        <row r="157">
          <cell r="C157" t="str">
            <v>Preston CE VC Primary School</v>
          </cell>
          <cell r="D157" t="str">
            <v>Pri</v>
          </cell>
          <cell r="E157">
            <v>21799.64</v>
          </cell>
          <cell r="F157">
            <v>40965.949999999997</v>
          </cell>
          <cell r="G157">
            <v>32203.78</v>
          </cell>
          <cell r="H157">
            <v>44151.8</v>
          </cell>
          <cell r="I157">
            <v>34504.57</v>
          </cell>
          <cell r="J157">
            <v>26448.42</v>
          </cell>
          <cell r="K157">
            <v>44984.22</v>
          </cell>
          <cell r="L157">
            <v>53036.800000000003</v>
          </cell>
        </row>
        <row r="158">
          <cell r="C158" t="str">
            <v>Taverham VC CE Junior School</v>
          </cell>
          <cell r="D158" t="str">
            <v>Pri</v>
          </cell>
          <cell r="E158">
            <v>110890.81</v>
          </cell>
          <cell r="F158">
            <v>117933.31</v>
          </cell>
          <cell r="G158">
            <v>107586.95</v>
          </cell>
          <cell r="H158">
            <v>157324.47</v>
          </cell>
          <cell r="I158">
            <v>150071.45000000001</v>
          </cell>
          <cell r="J158">
            <v>127689.61</v>
          </cell>
          <cell r="K158">
            <v>93975.7</v>
          </cell>
          <cell r="L158">
            <v>64798.16</v>
          </cell>
        </row>
        <row r="159">
          <cell r="C159" t="str">
            <v>Terrington St. Clement Community School</v>
          </cell>
          <cell r="D159" t="str">
            <v>Pri</v>
          </cell>
          <cell r="E159">
            <v>134800.37</v>
          </cell>
          <cell r="F159">
            <v>89263.34</v>
          </cell>
          <cell r="G159">
            <v>82617.210000000006</v>
          </cell>
          <cell r="H159">
            <v>46181.86</v>
          </cell>
          <cell r="I159">
            <v>55531.27</v>
          </cell>
          <cell r="J159">
            <v>127508.22</v>
          </cell>
          <cell r="K159">
            <v>162608.25</v>
          </cell>
          <cell r="L159">
            <v>248262.05</v>
          </cell>
        </row>
        <row r="160">
          <cell r="C160" t="str">
            <v>Drake Primary School</v>
          </cell>
          <cell r="D160" t="str">
            <v>Pri</v>
          </cell>
          <cell r="E160">
            <v>66806.990000000005</v>
          </cell>
          <cell r="F160">
            <v>120330.1</v>
          </cell>
          <cell r="G160">
            <v>70781.899999999994</v>
          </cell>
          <cell r="H160">
            <v>63954.23</v>
          </cell>
          <cell r="I160">
            <v>80437.679999999993</v>
          </cell>
          <cell r="J160">
            <v>80387.09</v>
          </cell>
          <cell r="K160">
            <v>23700.27</v>
          </cell>
          <cell r="L160">
            <v>27857.03</v>
          </cell>
        </row>
        <row r="161">
          <cell r="C161" t="str">
            <v>Redcastle Family School</v>
          </cell>
          <cell r="D161" t="str">
            <v>Pri</v>
          </cell>
          <cell r="E161">
            <v>52881.24</v>
          </cell>
          <cell r="F161">
            <v>75098.53</v>
          </cell>
          <cell r="G161">
            <v>124624.98</v>
          </cell>
          <cell r="H161">
            <v>83701.13</v>
          </cell>
          <cell r="I161">
            <v>112251.29</v>
          </cell>
          <cell r="J161">
            <v>121528.52</v>
          </cell>
          <cell r="K161">
            <v>110479.58</v>
          </cell>
          <cell r="L161">
            <v>97422.81</v>
          </cell>
        </row>
        <row r="162">
          <cell r="C162" t="str">
            <v>St. William's Primary School</v>
          </cell>
          <cell r="D162" t="str">
            <v>Pri</v>
          </cell>
          <cell r="E162">
            <v>249127.32</v>
          </cell>
          <cell r="F162">
            <v>125593.82</v>
          </cell>
          <cell r="G162">
            <v>83971.520000000004</v>
          </cell>
          <cell r="H162">
            <v>102771.74</v>
          </cell>
          <cell r="I162">
            <v>17760.28</v>
          </cell>
          <cell r="J162">
            <v>66422.759999999995</v>
          </cell>
          <cell r="K162">
            <v>65110.94</v>
          </cell>
          <cell r="L162">
            <v>66807.460000000006</v>
          </cell>
        </row>
        <row r="163">
          <cell r="C163" t="str">
            <v>Thurton CE VC Primary School</v>
          </cell>
          <cell r="D163" t="str">
            <v>Pri</v>
          </cell>
          <cell r="E163">
            <v>26245.34</v>
          </cell>
          <cell r="F163">
            <v>16325.93</v>
          </cell>
          <cell r="G163">
            <v>23576.35</v>
          </cell>
          <cell r="H163">
            <v>27973.88</v>
          </cell>
          <cell r="I163">
            <v>41543.22</v>
          </cell>
          <cell r="J163">
            <v>23214.19</v>
          </cell>
          <cell r="K163">
            <v>63884.480000000003</v>
          </cell>
          <cell r="L163">
            <v>59539.46</v>
          </cell>
        </row>
        <row r="164">
          <cell r="C164" t="str">
            <v>Windmill Federation C/O West Walton CP School</v>
          </cell>
          <cell r="D164" t="str">
            <v>Federation</v>
          </cell>
          <cell r="E164">
            <v>34540.239999999998</v>
          </cell>
          <cell r="F164">
            <v>50761.5</v>
          </cell>
          <cell r="G164">
            <v>37069.31</v>
          </cell>
          <cell r="H164">
            <v>28050.13</v>
          </cell>
          <cell r="I164">
            <v>83679.47</v>
          </cell>
          <cell r="J164">
            <v>53868.54</v>
          </cell>
          <cell r="K164">
            <v>4056.56</v>
          </cell>
          <cell r="L164">
            <v>67202.33</v>
          </cell>
        </row>
        <row r="165">
          <cell r="C165" t="str">
            <v>Trowse Primary School</v>
          </cell>
          <cell r="D165" t="str">
            <v>Pri</v>
          </cell>
          <cell r="E165">
            <v>32989.96</v>
          </cell>
          <cell r="F165">
            <v>29011.26</v>
          </cell>
          <cell r="G165">
            <v>9821.27</v>
          </cell>
          <cell r="H165">
            <v>-4082.05</v>
          </cell>
          <cell r="I165">
            <v>-803.75</v>
          </cell>
          <cell r="J165">
            <v>4151.37</v>
          </cell>
          <cell r="K165">
            <v>46484.82</v>
          </cell>
          <cell r="L165">
            <v>17566.7</v>
          </cell>
        </row>
        <row r="166">
          <cell r="C166" t="str">
            <v>Tunstead Primary School</v>
          </cell>
          <cell r="D166" t="str">
            <v>Pri</v>
          </cell>
          <cell r="E166">
            <v>12460.98</v>
          </cell>
          <cell r="F166">
            <v>23559.16</v>
          </cell>
          <cell r="G166">
            <v>4533.66</v>
          </cell>
          <cell r="H166">
            <v>10267.870000000001</v>
          </cell>
          <cell r="I166">
            <v>30135.17</v>
          </cell>
          <cell r="J166">
            <v>34723.99</v>
          </cell>
          <cell r="K166">
            <v>31885.99</v>
          </cell>
          <cell r="L166">
            <v>48791.12</v>
          </cell>
        </row>
        <row r="167">
          <cell r="C167" t="str">
            <v>Watlington Community Primary School</v>
          </cell>
          <cell r="D167" t="str">
            <v>Pri</v>
          </cell>
          <cell r="E167">
            <v>49487.25</v>
          </cell>
          <cell r="F167">
            <v>65087.25</v>
          </cell>
          <cell r="G167">
            <v>47751.23</v>
          </cell>
          <cell r="H167">
            <v>40738.230000000003</v>
          </cell>
          <cell r="I167">
            <v>61814.35</v>
          </cell>
          <cell r="J167">
            <v>42822.91</v>
          </cell>
          <cell r="K167">
            <v>49496.6</v>
          </cell>
          <cell r="L167">
            <v>55276.14</v>
          </cell>
        </row>
        <row r="168">
          <cell r="C168" t="str">
            <v>West Walton Extended School</v>
          </cell>
          <cell r="D168" t="str">
            <v>Oth</v>
          </cell>
          <cell r="E168">
            <v>19383.009999999998</v>
          </cell>
          <cell r="F168">
            <v>-755.5</v>
          </cell>
          <cell r="G168">
            <v>3970.94</v>
          </cell>
          <cell r="H168">
            <v>5088</v>
          </cell>
          <cell r="I168">
            <v>-210.42</v>
          </cell>
          <cell r="J168">
            <v>-7168.41</v>
          </cell>
          <cell r="K168">
            <v>-14890.3</v>
          </cell>
          <cell r="L168">
            <v>-32359.4</v>
          </cell>
        </row>
        <row r="169">
          <cell r="C169" t="str">
            <v>West Winch Primary School</v>
          </cell>
          <cell r="D169" t="str">
            <v>Pri</v>
          </cell>
          <cell r="E169">
            <v>47135.58</v>
          </cell>
          <cell r="F169">
            <v>20718.919999999998</v>
          </cell>
          <cell r="G169">
            <v>42582.73</v>
          </cell>
          <cell r="H169">
            <v>36556.410000000003</v>
          </cell>
          <cell r="I169">
            <v>48817.81</v>
          </cell>
          <cell r="J169">
            <v>57429.66</v>
          </cell>
          <cell r="K169">
            <v>64310.54</v>
          </cell>
          <cell r="L169">
            <v>66718.429999999993</v>
          </cell>
        </row>
        <row r="170">
          <cell r="C170" t="str">
            <v>Wicklewood Primary School And Nursery</v>
          </cell>
          <cell r="D170" t="str">
            <v>Pri</v>
          </cell>
          <cell r="E170">
            <v>49055.9</v>
          </cell>
          <cell r="F170">
            <v>45594.400000000001</v>
          </cell>
          <cell r="G170">
            <v>71615.89</v>
          </cell>
          <cell r="H170">
            <v>73907.7</v>
          </cell>
          <cell r="I170">
            <v>46753.25</v>
          </cell>
          <cell r="J170">
            <v>19158.32</v>
          </cell>
          <cell r="K170">
            <v>57543.83</v>
          </cell>
          <cell r="L170">
            <v>58999.07</v>
          </cell>
        </row>
        <row r="171">
          <cell r="C171" t="str">
            <v>Woodton Primary School</v>
          </cell>
          <cell r="D171" t="str">
            <v>Pri</v>
          </cell>
          <cell r="E171">
            <v>23976.560000000001</v>
          </cell>
          <cell r="F171">
            <v>19107.25</v>
          </cell>
          <cell r="G171">
            <v>23478.28</v>
          </cell>
          <cell r="H171">
            <v>46682.39</v>
          </cell>
          <cell r="I171">
            <v>51907.21</v>
          </cell>
          <cell r="J171">
            <v>27135.15</v>
          </cell>
          <cell r="K171">
            <v>24721.040000000001</v>
          </cell>
          <cell r="L171">
            <v>31961.56</v>
          </cell>
        </row>
        <row r="172">
          <cell r="C172" t="str">
            <v>Worstead CE VC Primary School</v>
          </cell>
          <cell r="D172" t="str">
            <v>Pri</v>
          </cell>
          <cell r="E172">
            <v>41038.97</v>
          </cell>
          <cell r="F172">
            <v>35522.54</v>
          </cell>
          <cell r="G172">
            <v>31251.47</v>
          </cell>
          <cell r="H172">
            <v>35594.03</v>
          </cell>
          <cell r="I172">
            <v>37778.49</v>
          </cell>
          <cell r="J172">
            <v>23252.2</v>
          </cell>
          <cell r="K172">
            <v>36784.44</v>
          </cell>
          <cell r="L172">
            <v>37337.32</v>
          </cell>
        </row>
        <row r="173">
          <cell r="C173" t="str">
            <v>Wreningham VC Primary School</v>
          </cell>
          <cell r="D173" t="str">
            <v>Pri</v>
          </cell>
          <cell r="E173">
            <v>28454.53</v>
          </cell>
          <cell r="F173">
            <v>28352.33</v>
          </cell>
          <cell r="G173">
            <v>13165.56</v>
          </cell>
          <cell r="H173">
            <v>12898.91</v>
          </cell>
          <cell r="I173">
            <v>19662.59</v>
          </cell>
          <cell r="J173">
            <v>13528.22</v>
          </cell>
          <cell r="K173">
            <v>34484.93</v>
          </cell>
          <cell r="L173">
            <v>36829.919999999998</v>
          </cell>
        </row>
        <row r="174">
          <cell r="C174" t="str">
            <v>Ashleigh Primary And Nursery School</v>
          </cell>
          <cell r="D174" t="str">
            <v>Pri</v>
          </cell>
          <cell r="E174">
            <v>72675.839999999997</v>
          </cell>
          <cell r="F174">
            <v>65731.13</v>
          </cell>
          <cell r="G174">
            <v>75557.350000000006</v>
          </cell>
          <cell r="H174">
            <v>99246.54</v>
          </cell>
          <cell r="I174">
            <v>86398.35</v>
          </cell>
          <cell r="J174">
            <v>86876.25</v>
          </cell>
          <cell r="K174">
            <v>98325.79</v>
          </cell>
          <cell r="L174">
            <v>140322.32</v>
          </cell>
        </row>
        <row r="175">
          <cell r="C175" t="str">
            <v>Browick Road Primary And Nursery School</v>
          </cell>
          <cell r="D175" t="str">
            <v>Pri</v>
          </cell>
          <cell r="E175">
            <v>69579.45</v>
          </cell>
          <cell r="F175">
            <v>41256.089999999997</v>
          </cell>
          <cell r="G175">
            <v>90669.31</v>
          </cell>
          <cell r="H175">
            <v>101311.19</v>
          </cell>
          <cell r="I175">
            <v>115104.39</v>
          </cell>
          <cell r="J175">
            <v>215660.39</v>
          </cell>
          <cell r="K175">
            <v>134403.76</v>
          </cell>
          <cell r="L175">
            <v>91778.38</v>
          </cell>
        </row>
        <row r="176">
          <cell r="C176" t="str">
            <v>Robert Kett Primary School</v>
          </cell>
          <cell r="D176" t="str">
            <v>Pri</v>
          </cell>
          <cell r="E176">
            <v>149160.13</v>
          </cell>
          <cell r="F176">
            <v>115234.92</v>
          </cell>
          <cell r="G176">
            <v>174102.15</v>
          </cell>
          <cell r="H176">
            <v>131549.75</v>
          </cell>
          <cell r="I176">
            <v>162921.76999999999</v>
          </cell>
          <cell r="J176">
            <v>139363.76</v>
          </cell>
          <cell r="K176">
            <v>125093.26</v>
          </cell>
          <cell r="L176">
            <v>141886.5</v>
          </cell>
        </row>
        <row r="177">
          <cell r="C177" t="str">
            <v>Yaxham CE VA Primary School</v>
          </cell>
          <cell r="D177" t="str">
            <v>Pri</v>
          </cell>
          <cell r="E177">
            <v>30494.69</v>
          </cell>
          <cell r="F177">
            <v>12826.95</v>
          </cell>
          <cell r="G177">
            <v>10765.61</v>
          </cell>
          <cell r="H177">
            <v>26776.21</v>
          </cell>
          <cell r="I177">
            <v>5804.55</v>
          </cell>
          <cell r="J177">
            <v>13416.7</v>
          </cell>
          <cell r="K177">
            <v>23178.52</v>
          </cell>
          <cell r="L177">
            <v>7320.16</v>
          </cell>
        </row>
        <row r="179">
          <cell r="C179" t="str">
            <v>Total primary</v>
          </cell>
          <cell r="E179">
            <v>8310512.2700000014</v>
          </cell>
          <cell r="F179">
            <v>8420191.4699999988</v>
          </cell>
          <cell r="G179">
            <v>7855573.4899999993</v>
          </cell>
          <cell r="H179">
            <v>8636800.3800000045</v>
          </cell>
          <cell r="I179">
            <v>9935143.3300000075</v>
          </cell>
          <cell r="J179">
            <v>11123679.609999998</v>
          </cell>
          <cell r="K179">
            <v>9782906.0499999914</v>
          </cell>
          <cell r="L179">
            <v>11092695.080000008</v>
          </cell>
          <cell r="N179">
            <v>7.0336619755889531</v>
          </cell>
        </row>
        <row r="181">
          <cell r="C181" t="str">
            <v>Aylsham Learning Federation</v>
          </cell>
          <cell r="D181" t="str">
            <v>Federation</v>
          </cell>
          <cell r="E181">
            <v>468208.26</v>
          </cell>
          <cell r="F181">
            <v>552271.30000000005</v>
          </cell>
          <cell r="G181">
            <v>319552.68</v>
          </cell>
          <cell r="H181">
            <v>165205.94</v>
          </cell>
          <cell r="I181">
            <v>234083.89</v>
          </cell>
          <cell r="J181">
            <v>254910.79</v>
          </cell>
          <cell r="K181">
            <v>89251.92</v>
          </cell>
          <cell r="L181">
            <v>8784.9500000000007</v>
          </cell>
        </row>
        <row r="182">
          <cell r="C182" t="str">
            <v>North Walsham High School</v>
          </cell>
          <cell r="D182" t="str">
            <v>Sec</v>
          </cell>
          <cell r="E182">
            <v>230133.58</v>
          </cell>
          <cell r="F182">
            <v>250229.63</v>
          </cell>
          <cell r="G182">
            <v>193296.57</v>
          </cell>
          <cell r="H182">
            <v>206739.95</v>
          </cell>
          <cell r="I182">
            <v>154711.51999999999</v>
          </cell>
          <cell r="J182">
            <v>155685.6</v>
          </cell>
          <cell r="K182">
            <v>274826.89</v>
          </cell>
          <cell r="L182">
            <v>264274.84000000003</v>
          </cell>
        </row>
        <row r="184">
          <cell r="C184" t="str">
            <v>Total Secondary</v>
          </cell>
          <cell r="E184">
            <v>698341.84</v>
          </cell>
          <cell r="F184">
            <v>802500.93</v>
          </cell>
          <cell r="G184">
            <v>512849.25</v>
          </cell>
          <cell r="H184">
            <v>371945.89</v>
          </cell>
          <cell r="I184">
            <v>388795.41000000003</v>
          </cell>
          <cell r="J184">
            <v>798949.58999999985</v>
          </cell>
          <cell r="K184">
            <v>364078.81</v>
          </cell>
          <cell r="L184">
            <v>273059.79000000004</v>
          </cell>
          <cell r="N184">
            <v>2.5958906406868159</v>
          </cell>
        </row>
        <row r="186">
          <cell r="C186" t="str">
            <v>Chapel Green School</v>
          </cell>
          <cell r="D186" t="str">
            <v>Spe</v>
          </cell>
          <cell r="E186">
            <v>137815.66</v>
          </cell>
          <cell r="F186">
            <v>162644.01999999999</v>
          </cell>
          <cell r="G186">
            <v>152220.39000000001</v>
          </cell>
          <cell r="H186">
            <v>131924.04999999999</v>
          </cell>
          <cell r="I186">
            <v>24230.23</v>
          </cell>
          <cell r="J186">
            <v>45736.21</v>
          </cell>
          <cell r="K186">
            <v>26489</v>
          </cell>
          <cell r="L186">
            <v>14581.51</v>
          </cell>
        </row>
        <row r="187">
          <cell r="C187" t="str">
            <v>John Grant School</v>
          </cell>
          <cell r="D187" t="str">
            <v>Spe</v>
          </cell>
          <cell r="E187">
            <v>14198.14</v>
          </cell>
          <cell r="F187">
            <v>143650.26</v>
          </cell>
          <cell r="G187">
            <v>90288.75</v>
          </cell>
          <cell r="H187">
            <v>53250.02</v>
          </cell>
          <cell r="I187">
            <v>163663.46</v>
          </cell>
          <cell r="J187">
            <v>82546.039999999994</v>
          </cell>
          <cell r="K187">
            <v>219286.67</v>
          </cell>
          <cell r="L187">
            <v>225379.74</v>
          </cell>
        </row>
        <row r="188">
          <cell r="C188" t="str">
            <v>Sheringham Woodfields School</v>
          </cell>
          <cell r="D188" t="str">
            <v>Spe</v>
          </cell>
          <cell r="E188">
            <v>393154.74</v>
          </cell>
          <cell r="F188">
            <v>159965.66</v>
          </cell>
          <cell r="G188">
            <v>86657.88</v>
          </cell>
          <cell r="H188">
            <v>125562.72</v>
          </cell>
          <cell r="I188">
            <v>162031.88</v>
          </cell>
          <cell r="J188">
            <v>178952.29</v>
          </cell>
          <cell r="K188">
            <v>184447.78</v>
          </cell>
          <cell r="L188">
            <v>190057.38</v>
          </cell>
        </row>
        <row r="189">
          <cell r="C189" t="str">
            <v>The Clare School</v>
          </cell>
          <cell r="D189" t="str">
            <v>Spe</v>
          </cell>
          <cell r="E189">
            <v>222977.47</v>
          </cell>
          <cell r="F189">
            <v>159994.67000000001</v>
          </cell>
          <cell r="G189">
            <v>152443.82999999999</v>
          </cell>
          <cell r="H189">
            <v>185360.07</v>
          </cell>
          <cell r="I189">
            <v>153262.01999999999</v>
          </cell>
          <cell r="J189">
            <v>66057.84</v>
          </cell>
          <cell r="K189">
            <v>138601.01</v>
          </cell>
          <cell r="L189">
            <v>53724.63</v>
          </cell>
        </row>
        <row r="190">
          <cell r="C190" t="str">
            <v>Harford Manor School</v>
          </cell>
          <cell r="D190" t="str">
            <v>Spe</v>
          </cell>
          <cell r="E190">
            <v>145453.25</v>
          </cell>
          <cell r="F190">
            <v>146548.49</v>
          </cell>
          <cell r="G190">
            <v>99946.96</v>
          </cell>
          <cell r="H190">
            <v>85681.19</v>
          </cell>
          <cell r="I190">
            <v>117326.46</v>
          </cell>
          <cell r="J190">
            <v>170510.6</v>
          </cell>
          <cell r="K190">
            <v>111400.27</v>
          </cell>
          <cell r="L190">
            <v>72955.87</v>
          </cell>
        </row>
        <row r="191">
          <cell r="C191" t="str">
            <v>The Parkside School</v>
          </cell>
          <cell r="D191" t="str">
            <v>Spe</v>
          </cell>
          <cell r="E191">
            <v>145283.51999999999</v>
          </cell>
          <cell r="F191">
            <v>214733.03</v>
          </cell>
          <cell r="G191">
            <v>155973.06</v>
          </cell>
          <cell r="H191">
            <v>165554.70000000001</v>
          </cell>
          <cell r="I191">
            <v>241974.61</v>
          </cell>
          <cell r="J191">
            <v>307157.46000000002</v>
          </cell>
          <cell r="K191">
            <v>200408.47</v>
          </cell>
          <cell r="L191">
            <v>199924.51</v>
          </cell>
        </row>
        <row r="192">
          <cell r="C192" t="str">
            <v>Hall School</v>
          </cell>
          <cell r="D192" t="str">
            <v>Spe</v>
          </cell>
          <cell r="E192">
            <v>152500.85</v>
          </cell>
          <cell r="F192">
            <v>68033.960000000006</v>
          </cell>
          <cell r="G192">
            <v>89062.36</v>
          </cell>
          <cell r="H192">
            <v>39978.74</v>
          </cell>
          <cell r="I192">
            <v>71292.41</v>
          </cell>
          <cell r="J192">
            <v>45954.71</v>
          </cell>
          <cell r="K192">
            <v>71196.7</v>
          </cell>
          <cell r="L192">
            <v>115362.63</v>
          </cell>
        </row>
        <row r="193">
          <cell r="C193" t="str">
            <v>Sidestrand Hall School</v>
          </cell>
          <cell r="D193" t="str">
            <v>Spe</v>
          </cell>
          <cell r="E193">
            <v>61079.57</v>
          </cell>
          <cell r="F193">
            <v>129226.6</v>
          </cell>
          <cell r="G193">
            <v>101203.3</v>
          </cell>
          <cell r="H193">
            <v>298415.81</v>
          </cell>
          <cell r="I193">
            <v>245035.25</v>
          </cell>
          <cell r="J193">
            <v>155223.16</v>
          </cell>
          <cell r="K193">
            <v>109746.57</v>
          </cell>
          <cell r="L193">
            <v>265625.02</v>
          </cell>
        </row>
        <row r="194">
          <cell r="C194" t="str">
            <v>Fred Nicholson School</v>
          </cell>
          <cell r="D194" t="str">
            <v>Spe</v>
          </cell>
          <cell r="E194">
            <v>62399.64</v>
          </cell>
          <cell r="F194">
            <v>82991.89</v>
          </cell>
          <cell r="G194">
            <v>79269.64</v>
          </cell>
          <cell r="H194">
            <v>18647.37</v>
          </cell>
          <cell r="I194">
            <v>-13710.85</v>
          </cell>
          <cell r="J194">
            <v>35395.050000000003</v>
          </cell>
          <cell r="K194">
            <v>152258.65</v>
          </cell>
          <cell r="L194">
            <v>99728.58</v>
          </cell>
        </row>
        <row r="196">
          <cell r="C196" t="str">
            <v>Total Special</v>
          </cell>
          <cell r="E196">
            <v>1334862.8400000001</v>
          </cell>
          <cell r="F196">
            <v>1267788.58</v>
          </cell>
          <cell r="G196">
            <v>1007066.1699999999</v>
          </cell>
          <cell r="H196">
            <v>1104374.6700000002</v>
          </cell>
          <cell r="I196">
            <v>1165105.4699999997</v>
          </cell>
          <cell r="J196">
            <v>1087533.3599999999</v>
          </cell>
          <cell r="K196">
            <v>1213835.1199999999</v>
          </cell>
          <cell r="L196">
            <v>1237339.8700000001</v>
          </cell>
          <cell r="N196">
            <v>5.1209932391376523</v>
          </cell>
        </row>
        <row r="198">
          <cell r="C198" t="str">
            <v>Total all schools</v>
          </cell>
          <cell r="E198">
            <v>10416341.170000002</v>
          </cell>
          <cell r="F198">
            <v>10572977.609999999</v>
          </cell>
          <cell r="G198">
            <v>9445310.5800000001</v>
          </cell>
          <cell r="H198">
            <v>10215150.260000005</v>
          </cell>
          <cell r="I198">
            <v>11591777.800000008</v>
          </cell>
          <cell r="J198">
            <v>13064358.389999997</v>
          </cell>
          <cell r="K198">
            <v>11353976.089999991</v>
          </cell>
          <cell r="L198">
            <v>12676204.550000008</v>
          </cell>
        </row>
        <row r="201">
          <cell r="C201" t="str">
            <v>NCC Earlham Cluster</v>
          </cell>
          <cell r="D201" t="str">
            <v>Cluster</v>
          </cell>
          <cell r="E201">
            <v>102391.23</v>
          </cell>
          <cell r="F201">
            <v>102391.23</v>
          </cell>
          <cell r="G201">
            <v>40912.53</v>
          </cell>
          <cell r="H201">
            <v>39036.6</v>
          </cell>
          <cell r="I201">
            <v>21578.83</v>
          </cell>
          <cell r="J201">
            <v>44109.64</v>
          </cell>
          <cell r="K201">
            <v>12020.05</v>
          </cell>
          <cell r="L201">
            <v>6687.66</v>
          </cell>
        </row>
        <row r="202">
          <cell r="C202" t="str">
            <v>NCC Framingham Cluster</v>
          </cell>
          <cell r="D202" t="str">
            <v>Cluster</v>
          </cell>
          <cell r="E202">
            <v>88931.87</v>
          </cell>
          <cell r="F202">
            <v>88931.87</v>
          </cell>
          <cell r="G202">
            <v>54855.24</v>
          </cell>
          <cell r="H202">
            <v>49720.59</v>
          </cell>
          <cell r="I202">
            <v>18320.04</v>
          </cell>
          <cell r="J202">
            <v>22504.46</v>
          </cell>
          <cell r="K202">
            <v>19476.84</v>
          </cell>
          <cell r="L202">
            <v>23983.35</v>
          </cell>
        </row>
        <row r="203">
          <cell r="C203" t="str">
            <v>NCC Hethersett Cluster</v>
          </cell>
          <cell r="D203" t="str">
            <v>Cluster</v>
          </cell>
          <cell r="E203">
            <v>45991.11</v>
          </cell>
          <cell r="F203">
            <v>45991.11</v>
          </cell>
          <cell r="G203">
            <v>89605.21</v>
          </cell>
          <cell r="H203">
            <v>52705.85</v>
          </cell>
          <cell r="I203">
            <v>1565.19</v>
          </cell>
          <cell r="J203">
            <v>12846.82</v>
          </cell>
          <cell r="K203">
            <v>19968.990000000002</v>
          </cell>
          <cell r="L203">
            <v>5666.73</v>
          </cell>
        </row>
        <row r="204">
          <cell r="C204" t="str">
            <v>NCC Aylsham Cluster</v>
          </cell>
          <cell r="D204" t="str">
            <v>Cluster</v>
          </cell>
          <cell r="E204">
            <v>59461.5</v>
          </cell>
          <cell r="F204">
            <v>59461.5</v>
          </cell>
          <cell r="G204">
            <v>60247.08</v>
          </cell>
          <cell r="H204">
            <v>53000.06</v>
          </cell>
          <cell r="I204">
            <v>66584.88</v>
          </cell>
          <cell r="J204">
            <v>46410.07</v>
          </cell>
          <cell r="K204">
            <v>22758.63</v>
          </cell>
          <cell r="L204">
            <v>20590.240000000002</v>
          </cell>
        </row>
        <row r="205">
          <cell r="C205" t="str">
            <v>NCC Dereham Cluster</v>
          </cell>
          <cell r="D205" t="str">
            <v>Cluster</v>
          </cell>
          <cell r="E205">
            <v>237207.88</v>
          </cell>
          <cell r="F205">
            <v>237207.88</v>
          </cell>
          <cell r="G205">
            <v>288691.75</v>
          </cell>
          <cell r="H205">
            <v>111934.89</v>
          </cell>
          <cell r="I205">
            <v>58553.71</v>
          </cell>
          <cell r="J205">
            <v>51971.57</v>
          </cell>
          <cell r="K205">
            <v>58078.21</v>
          </cell>
          <cell r="L205">
            <v>3732.56</v>
          </cell>
        </row>
        <row r="206">
          <cell r="C206" t="str">
            <v>NCC Litcham Cluster</v>
          </cell>
          <cell r="D206" t="str">
            <v>Cluster</v>
          </cell>
          <cell r="E206">
            <v>80411.23</v>
          </cell>
          <cell r="F206">
            <v>80411.23</v>
          </cell>
          <cell r="G206">
            <v>90086.03</v>
          </cell>
          <cell r="H206">
            <v>36571.089999999997</v>
          </cell>
          <cell r="I206">
            <v>16540.54</v>
          </cell>
          <cell r="J206">
            <v>36375.42</v>
          </cell>
          <cell r="K206">
            <v>6907.29</v>
          </cell>
          <cell r="L206">
            <v>0.92</v>
          </cell>
        </row>
        <row r="207">
          <cell r="C207" t="str">
            <v>NCC North Walsham Cluster</v>
          </cell>
          <cell r="D207" t="str">
            <v>Cluster</v>
          </cell>
          <cell r="E207">
            <v>86825.21</v>
          </cell>
          <cell r="F207">
            <v>86825.21</v>
          </cell>
          <cell r="G207">
            <v>121147.96</v>
          </cell>
          <cell r="H207">
            <v>14177.07</v>
          </cell>
          <cell r="I207">
            <v>12650.86</v>
          </cell>
          <cell r="J207">
            <v>13828.47</v>
          </cell>
          <cell r="K207">
            <v>7723.71</v>
          </cell>
          <cell r="L207">
            <v>-290.64999999999998</v>
          </cell>
        </row>
        <row r="208">
          <cell r="C208" t="str">
            <v>NCC Sheringham Cluster</v>
          </cell>
          <cell r="D208" t="str">
            <v>Cluster</v>
          </cell>
          <cell r="E208">
            <v>21983.18</v>
          </cell>
          <cell r="F208">
            <v>21983.18</v>
          </cell>
          <cell r="G208">
            <v>50103.02</v>
          </cell>
          <cell r="H208">
            <v>86898.53</v>
          </cell>
          <cell r="I208">
            <v>26966.55</v>
          </cell>
          <cell r="J208">
            <v>32805.480000000003</v>
          </cell>
          <cell r="K208">
            <v>21124</v>
          </cell>
          <cell r="L208">
            <v>10185.030000000001</v>
          </cell>
        </row>
        <row r="209">
          <cell r="C209" t="str">
            <v>NCC Acle Cluster</v>
          </cell>
          <cell r="D209" t="str">
            <v>Cluster</v>
          </cell>
          <cell r="E209">
            <v>12789.66</v>
          </cell>
          <cell r="F209">
            <v>12789.66</v>
          </cell>
          <cell r="G209">
            <v>31686.51</v>
          </cell>
          <cell r="H209">
            <v>28799.84</v>
          </cell>
          <cell r="I209">
            <v>42696.17</v>
          </cell>
          <cell r="J209">
            <v>33113.85</v>
          </cell>
          <cell r="K209">
            <v>31490.18</v>
          </cell>
          <cell r="L209">
            <v>16732.36</v>
          </cell>
        </row>
        <row r="210">
          <cell r="C210" t="str">
            <v>NCC Diss Cluster</v>
          </cell>
          <cell r="D210" t="str">
            <v>Cluster</v>
          </cell>
          <cell r="E210">
            <v>23941.06</v>
          </cell>
          <cell r="F210">
            <v>23941.06</v>
          </cell>
          <cell r="G210">
            <v>31738.33</v>
          </cell>
          <cell r="H210">
            <v>32349.42</v>
          </cell>
          <cell r="I210">
            <v>29190.75</v>
          </cell>
          <cell r="J210">
            <v>21874.18</v>
          </cell>
          <cell r="K210">
            <v>29595.71</v>
          </cell>
          <cell r="L210">
            <v>101.44</v>
          </cell>
        </row>
        <row r="211">
          <cell r="C211" t="str">
            <v>NCC Loddon Cluster</v>
          </cell>
          <cell r="D211" t="str">
            <v>Cluster</v>
          </cell>
          <cell r="E211">
            <v>56275.519999999997</v>
          </cell>
          <cell r="F211">
            <v>56275.519999999997</v>
          </cell>
          <cell r="G211">
            <v>7963.13</v>
          </cell>
          <cell r="H211">
            <v>62845.88</v>
          </cell>
          <cell r="I211">
            <v>3985.75</v>
          </cell>
          <cell r="J211">
            <v>4028.86</v>
          </cell>
          <cell r="K211">
            <v>8992.4500000000007</v>
          </cell>
          <cell r="L211">
            <v>14297.64</v>
          </cell>
        </row>
        <row r="212">
          <cell r="C212" t="str">
            <v>NCC Caister Cluster</v>
          </cell>
          <cell r="D212" t="str">
            <v>Cluster</v>
          </cell>
          <cell r="E212">
            <v>84279.42</v>
          </cell>
          <cell r="F212">
            <v>84279.42</v>
          </cell>
          <cell r="G212">
            <v>73988.12</v>
          </cell>
          <cell r="H212">
            <v>22319.599999999999</v>
          </cell>
          <cell r="I212">
            <v>24722.67</v>
          </cell>
          <cell r="J212">
            <v>29399.39</v>
          </cell>
          <cell r="K212">
            <v>-3216.1</v>
          </cell>
          <cell r="L212">
            <v>96326.92</v>
          </cell>
        </row>
        <row r="213">
          <cell r="C213" t="str">
            <v>NCC Wymondham Cluster</v>
          </cell>
          <cell r="D213" t="str">
            <v>Cluster</v>
          </cell>
          <cell r="E213">
            <v>162873.59</v>
          </cell>
          <cell r="F213">
            <v>162873.59</v>
          </cell>
          <cell r="G213">
            <v>212523.1</v>
          </cell>
          <cell r="H213">
            <v>58707.89</v>
          </cell>
          <cell r="I213">
            <v>22840.21</v>
          </cell>
          <cell r="J213">
            <v>21894.27</v>
          </cell>
          <cell r="K213">
            <v>8389.15</v>
          </cell>
          <cell r="L213">
            <v>11012.75</v>
          </cell>
        </row>
        <row r="214">
          <cell r="C214" t="str">
            <v>NCC Kings Lynn Gaywood Cluster</v>
          </cell>
          <cell r="D214" t="str">
            <v>Cluster</v>
          </cell>
          <cell r="E214">
            <v>152578</v>
          </cell>
          <cell r="F214">
            <v>152578</v>
          </cell>
          <cell r="G214">
            <v>128670.85</v>
          </cell>
          <cell r="H214">
            <v>111866.11</v>
          </cell>
          <cell r="I214">
            <v>1527.4</v>
          </cell>
          <cell r="J214">
            <v>27038.38</v>
          </cell>
          <cell r="K214">
            <v>22279.83</v>
          </cell>
          <cell r="L214">
            <v>-1860.8</v>
          </cell>
        </row>
        <row r="215">
          <cell r="C215" t="str">
            <v>NCC West Norfolk Cluster</v>
          </cell>
          <cell r="D215" t="str">
            <v>Cluster</v>
          </cell>
          <cell r="E215">
            <v>41676.54</v>
          </cell>
          <cell r="F215">
            <v>41676.54</v>
          </cell>
          <cell r="G215">
            <v>49479.63</v>
          </cell>
          <cell r="H215">
            <v>28687.72</v>
          </cell>
          <cell r="I215">
            <v>56029.27</v>
          </cell>
          <cell r="J215">
            <v>23313.95</v>
          </cell>
          <cell r="K215">
            <v>3114.25</v>
          </cell>
          <cell r="L215">
            <v>4555.46</v>
          </cell>
        </row>
        <row r="216">
          <cell r="C216" t="str">
            <v>NCC Kings Lynn East Cluster</v>
          </cell>
          <cell r="D216" t="str">
            <v>Cluster</v>
          </cell>
          <cell r="E216">
            <v>28314.18</v>
          </cell>
          <cell r="F216">
            <v>28314.18</v>
          </cell>
          <cell r="G216">
            <v>14188.36</v>
          </cell>
          <cell r="H216">
            <v>15006.81</v>
          </cell>
          <cell r="I216">
            <v>6619.95</v>
          </cell>
          <cell r="J216">
            <v>1107.3699999999999</v>
          </cell>
          <cell r="K216">
            <v>6452.83</v>
          </cell>
          <cell r="L216">
            <v>1.55</v>
          </cell>
        </row>
        <row r="217">
          <cell r="C217" t="str">
            <v>NCC Swaffham Cluster</v>
          </cell>
          <cell r="D217" t="str">
            <v>Cluster</v>
          </cell>
          <cell r="E217">
            <v>55921.279999999999</v>
          </cell>
          <cell r="F217">
            <v>55921.279999999999</v>
          </cell>
          <cell r="G217">
            <v>38114.92</v>
          </cell>
          <cell r="H217">
            <v>19472.900000000001</v>
          </cell>
          <cell r="I217">
            <v>10099.290000000001</v>
          </cell>
          <cell r="J217">
            <v>16306.49</v>
          </cell>
          <cell r="K217">
            <v>3900.56</v>
          </cell>
          <cell r="L217">
            <v>-3.75</v>
          </cell>
        </row>
        <row r="218">
          <cell r="C218" t="str">
            <v>NCC Marshland Cluster</v>
          </cell>
          <cell r="D218" t="str">
            <v>Cluster</v>
          </cell>
          <cell r="E218">
            <v>67408.41</v>
          </cell>
          <cell r="F218">
            <v>67408.41</v>
          </cell>
          <cell r="G218">
            <v>48958.19</v>
          </cell>
          <cell r="H218">
            <v>19838.599999999999</v>
          </cell>
          <cell r="I218">
            <v>16621.189999999999</v>
          </cell>
          <cell r="J218">
            <v>5159.67</v>
          </cell>
          <cell r="K218">
            <v>4902.18</v>
          </cell>
          <cell r="L218">
            <v>3970.8</v>
          </cell>
        </row>
        <row r="220">
          <cell r="C220" t="str">
            <v>Total Cluster</v>
          </cell>
          <cell r="E220">
            <v>1409260.87</v>
          </cell>
          <cell r="F220">
            <v>1409260.87</v>
          </cell>
          <cell r="G220">
            <v>1432959.96</v>
          </cell>
          <cell r="H220">
            <v>843939.45</v>
          </cell>
          <cell r="I220">
            <v>437093.25</v>
          </cell>
          <cell r="J220">
            <v>1693273.02</v>
          </cell>
          <cell r="K220">
            <v>283958.76</v>
          </cell>
          <cell r="L220">
            <v>215690.21</v>
          </cell>
          <cell r="N220">
            <v>5.731775827121349</v>
          </cell>
        </row>
        <row r="222">
          <cell r="C222" t="str">
            <v>Overall total</v>
          </cell>
          <cell r="E222">
            <v>11825602.040000003</v>
          </cell>
          <cell r="F222">
            <v>11982238.48</v>
          </cell>
          <cell r="G222">
            <v>10878270.539999999</v>
          </cell>
          <cell r="H222">
            <v>11059089.710000005</v>
          </cell>
          <cell r="I222">
            <v>12028871.050000008</v>
          </cell>
          <cell r="J222">
            <v>14757631.409999996</v>
          </cell>
          <cell r="K222">
            <v>11637934.84999999</v>
          </cell>
          <cell r="L222">
            <v>12891894.760000009</v>
          </cell>
          <cell r="N222">
            <v>6.5461230696010748</v>
          </cell>
        </row>
        <row r="226">
          <cell r="C226" t="str">
            <v>Brisley CE VA Primary School</v>
          </cell>
          <cell r="D226" t="str">
            <v>Pri</v>
          </cell>
          <cell r="E226">
            <v>26648.55</v>
          </cell>
          <cell r="F226">
            <v>20580.759999999998</v>
          </cell>
          <cell r="G226">
            <v>19388.560000000001</v>
          </cell>
          <cell r="H226">
            <v>29459.52</v>
          </cell>
          <cell r="I226">
            <v>15821.04</v>
          </cell>
          <cell r="J226">
            <v>28812.18</v>
          </cell>
          <cell r="K226">
            <v>27920.39</v>
          </cell>
        </row>
        <row r="227">
          <cell r="C227" t="str">
            <v>Dickleburgh CE VC Primary School</v>
          </cell>
          <cell r="D227" t="str">
            <v>Pri</v>
          </cell>
          <cell r="E227">
            <v>2872.91</v>
          </cell>
          <cell r="F227">
            <v>-1954.55</v>
          </cell>
          <cell r="G227">
            <v>9265.2999999999993</v>
          </cell>
          <cell r="H227">
            <v>6050.9</v>
          </cell>
          <cell r="I227">
            <v>10657.38</v>
          </cell>
          <cell r="J227">
            <v>3048.14</v>
          </cell>
          <cell r="K227">
            <v>-2166.25</v>
          </cell>
        </row>
        <row r="228">
          <cell r="C228" t="str">
            <v>Diss Infants &amp; Nursery School With Children's Centre</v>
          </cell>
          <cell r="D228" t="str">
            <v>Pri</v>
          </cell>
          <cell r="E228">
            <v>17988.04</v>
          </cell>
          <cell r="F228">
            <v>30098</v>
          </cell>
          <cell r="G228">
            <v>13621.48</v>
          </cell>
          <cell r="H228">
            <v>14280.89</v>
          </cell>
          <cell r="I228">
            <v>26566.09</v>
          </cell>
          <cell r="J228">
            <v>-7378.29</v>
          </cell>
          <cell r="K228">
            <v>60224.11</v>
          </cell>
        </row>
        <row r="229">
          <cell r="C229" t="str">
            <v>Diss CE VC Junior School</v>
          </cell>
          <cell r="D229" t="str">
            <v>Pri</v>
          </cell>
          <cell r="E229">
            <v>46072.54</v>
          </cell>
          <cell r="F229">
            <v>23545.41</v>
          </cell>
          <cell r="G229">
            <v>51183.94</v>
          </cell>
          <cell r="H229">
            <v>78403.34</v>
          </cell>
          <cell r="I229">
            <v>31876.959999999999</v>
          </cell>
          <cell r="J229">
            <v>97494.33</v>
          </cell>
          <cell r="K229">
            <v>-23221.23</v>
          </cell>
        </row>
        <row r="230">
          <cell r="C230" t="str">
            <v>Gayton CE VC Primary School</v>
          </cell>
          <cell r="D230" t="str">
            <v>Pri</v>
          </cell>
          <cell r="E230">
            <v>2903.55</v>
          </cell>
          <cell r="F230">
            <v>32286.91</v>
          </cell>
          <cell r="G230">
            <v>34673.660000000003</v>
          </cell>
          <cell r="H230">
            <v>37557.15</v>
          </cell>
          <cell r="I230">
            <v>29808.47</v>
          </cell>
          <cell r="J230">
            <v>32818.589999999997</v>
          </cell>
          <cell r="K230">
            <v>28349.99</v>
          </cell>
        </row>
        <row r="231">
          <cell r="C231" t="str">
            <v>Hopton CE VA Primary School</v>
          </cell>
          <cell r="D231" t="str">
            <v>Pri</v>
          </cell>
          <cell r="E231">
            <v>38093.019999999997</v>
          </cell>
          <cell r="F231">
            <v>53807.48</v>
          </cell>
          <cell r="G231">
            <v>52222.35</v>
          </cell>
          <cell r="H231">
            <v>49622.61</v>
          </cell>
          <cell r="I231">
            <v>78616.84</v>
          </cell>
          <cell r="J231">
            <v>84859.18</v>
          </cell>
          <cell r="K231">
            <v>70423.69</v>
          </cell>
        </row>
        <row r="232">
          <cell r="C232" t="str">
            <v>Little Snoring Primary School</v>
          </cell>
          <cell r="D232" t="str">
            <v>Pri</v>
          </cell>
          <cell r="E232">
            <v>19331.36</v>
          </cell>
          <cell r="F232">
            <v>19026.09</v>
          </cell>
          <cell r="G232">
            <v>39701.519999999997</v>
          </cell>
          <cell r="H232">
            <v>31279.59</v>
          </cell>
          <cell r="I232">
            <v>28906.43</v>
          </cell>
          <cell r="J232">
            <v>51863.5</v>
          </cell>
          <cell r="K232">
            <v>45070.46</v>
          </cell>
        </row>
        <row r="233">
          <cell r="C233" t="str">
            <v>Mousehold Infant &amp; Nursery School</v>
          </cell>
          <cell r="D233" t="str">
            <v>Pri</v>
          </cell>
          <cell r="E233">
            <v>98064.89</v>
          </cell>
          <cell r="F233">
            <v>61760.06</v>
          </cell>
          <cell r="G233">
            <v>77138.100000000006</v>
          </cell>
          <cell r="H233">
            <v>79587.62</v>
          </cell>
          <cell r="I233">
            <v>96124.91</v>
          </cell>
          <cell r="J233">
            <v>151229</v>
          </cell>
          <cell r="K233">
            <v>136263.32</v>
          </cell>
        </row>
        <row r="234">
          <cell r="C234" t="str">
            <v>Nelson Infant School</v>
          </cell>
          <cell r="D234" t="str">
            <v>Pri</v>
          </cell>
          <cell r="E234">
            <v>43920.13</v>
          </cell>
          <cell r="F234">
            <v>23496.23</v>
          </cell>
          <cell r="G234">
            <v>89199.46</v>
          </cell>
          <cell r="H234">
            <v>100765.6</v>
          </cell>
          <cell r="I234">
            <v>107334.16</v>
          </cell>
          <cell r="J234">
            <v>69687.360000000001</v>
          </cell>
          <cell r="K234">
            <v>31455.71</v>
          </cell>
        </row>
        <row r="235">
          <cell r="C235" t="str">
            <v>Harleston C of E VA Primary School</v>
          </cell>
          <cell r="D235" t="str">
            <v>Pri</v>
          </cell>
          <cell r="E235">
            <v>84743.14</v>
          </cell>
          <cell r="F235">
            <v>45286.9</v>
          </cell>
          <cell r="G235">
            <v>25703.25</v>
          </cell>
          <cell r="H235">
            <v>56735.25</v>
          </cell>
          <cell r="I235">
            <v>53038.76</v>
          </cell>
          <cell r="J235">
            <v>139514.78</v>
          </cell>
          <cell r="K235">
            <v>164301.91</v>
          </cell>
        </row>
        <row r="236">
          <cell r="C236" t="str">
            <v>Sandringham &amp; West Newton CE VA Primary School</v>
          </cell>
          <cell r="D236" t="str">
            <v>Pri</v>
          </cell>
          <cell r="E236">
            <v>47940.97</v>
          </cell>
          <cell r="F236">
            <v>46701.77</v>
          </cell>
          <cell r="G236">
            <v>38678.79</v>
          </cell>
          <cell r="H236">
            <v>47584.45</v>
          </cell>
          <cell r="I236">
            <v>51765.279999999999</v>
          </cell>
          <cell r="J236">
            <v>28450.32</v>
          </cell>
          <cell r="K236">
            <v>38913.26</v>
          </cell>
        </row>
        <row r="237">
          <cell r="C237" t="str">
            <v>Ghost Hill Infant &amp; Nursery School</v>
          </cell>
          <cell r="D237" t="str">
            <v>Pri</v>
          </cell>
          <cell r="E237">
            <v>58366.66</v>
          </cell>
          <cell r="F237">
            <v>48592.66</v>
          </cell>
          <cell r="G237">
            <v>513.08000000000004</v>
          </cell>
          <cell r="H237">
            <v>9526.44</v>
          </cell>
          <cell r="I237">
            <v>27316.53</v>
          </cell>
          <cell r="J237">
            <v>27056.3</v>
          </cell>
          <cell r="K237">
            <v>48990.51</v>
          </cell>
        </row>
        <row r="238">
          <cell r="C238" t="str">
            <v>Nightingale Infant &amp; Nursery School</v>
          </cell>
          <cell r="D238" t="str">
            <v>Pri</v>
          </cell>
          <cell r="E238">
            <v>37660.85</v>
          </cell>
          <cell r="F238">
            <v>78209.8</v>
          </cell>
          <cell r="G238">
            <v>66020.679999999993</v>
          </cell>
          <cell r="H238">
            <v>108385.17</v>
          </cell>
          <cell r="I238">
            <v>89516.82</v>
          </cell>
          <cell r="J238">
            <v>-14027.01</v>
          </cell>
          <cell r="K238">
            <v>129205.42</v>
          </cell>
        </row>
        <row r="239">
          <cell r="C239" t="str">
            <v>Raleigh Infant School &amp; Nursery</v>
          </cell>
          <cell r="D239" t="str">
            <v>Pri</v>
          </cell>
          <cell r="E239">
            <v>86904.38</v>
          </cell>
          <cell r="F239">
            <v>93847.63</v>
          </cell>
          <cell r="G239">
            <v>44710.61</v>
          </cell>
          <cell r="H239">
            <v>82190.16</v>
          </cell>
          <cell r="I239">
            <v>125734.54</v>
          </cell>
          <cell r="J239">
            <v>127943.97</v>
          </cell>
          <cell r="K239">
            <v>74968.460000000006</v>
          </cell>
        </row>
        <row r="240">
          <cell r="C240" t="str">
            <v>Winterton Primary School</v>
          </cell>
          <cell r="D240" t="str">
            <v>Pri</v>
          </cell>
          <cell r="E240">
            <v>12621.43</v>
          </cell>
          <cell r="F240">
            <v>28967.94</v>
          </cell>
          <cell r="G240">
            <v>23424.78</v>
          </cell>
          <cell r="H240">
            <v>41331.440000000002</v>
          </cell>
          <cell r="I240">
            <v>12461.96</v>
          </cell>
          <cell r="J240">
            <v>-11007.04</v>
          </cell>
          <cell r="K240">
            <v>37613.03</v>
          </cell>
        </row>
        <row r="242">
          <cell r="C242" t="str">
            <v>Total Academy Primary conversions in year</v>
          </cell>
          <cell r="E242">
            <v>624132.42000000016</v>
          </cell>
          <cell r="F242">
            <v>604253.09000000008</v>
          </cell>
          <cell r="G242">
            <v>585445.56000000006</v>
          </cell>
          <cell r="H242">
            <v>772760.12999999989</v>
          </cell>
          <cell r="I242">
            <v>785546.17000000016</v>
          </cell>
          <cell r="J242">
            <v>810365.30999999994</v>
          </cell>
          <cell r="K242">
            <v>868312.78</v>
          </cell>
          <cell r="L242">
            <v>0</v>
          </cell>
        </row>
        <row r="243">
          <cell r="C243" t="str">
            <v>Framingham Earl High School</v>
          </cell>
          <cell r="D243" t="str">
            <v>Sec</v>
          </cell>
          <cell r="E243">
            <v>198158.98</v>
          </cell>
          <cell r="F243">
            <v>273286.40000000002</v>
          </cell>
          <cell r="G243">
            <v>196115.33</v>
          </cell>
          <cell r="H243">
            <v>80291.899999999994</v>
          </cell>
          <cell r="I243">
            <v>-32182.03</v>
          </cell>
          <cell r="J243">
            <v>46274.64</v>
          </cell>
          <cell r="K243">
            <v>58882.86</v>
          </cell>
        </row>
        <row r="244">
          <cell r="C244" t="str">
            <v>Broadland High School</v>
          </cell>
          <cell r="D244" t="str">
            <v>Sec</v>
          </cell>
          <cell r="E244">
            <v>265929.83</v>
          </cell>
          <cell r="F244">
            <v>323410.03000000003</v>
          </cell>
          <cell r="G244">
            <v>310171.77</v>
          </cell>
          <cell r="H244">
            <v>164243.60999999999</v>
          </cell>
          <cell r="I244">
            <v>168495.63</v>
          </cell>
          <cell r="J244">
            <v>105195.48</v>
          </cell>
          <cell r="K244">
            <v>38697.660000000003</v>
          </cell>
        </row>
        <row r="245">
          <cell r="C245" t="str">
            <v>Litcham School</v>
          </cell>
          <cell r="D245" t="str">
            <v>Sec</v>
          </cell>
          <cell r="E245">
            <v>253695</v>
          </cell>
          <cell r="F245">
            <v>274161.13</v>
          </cell>
          <cell r="G245">
            <v>203784.14</v>
          </cell>
          <cell r="H245">
            <v>148044.51</v>
          </cell>
          <cell r="I245">
            <v>220500.07</v>
          </cell>
          <cell r="J245">
            <v>86453.39</v>
          </cell>
          <cell r="K245">
            <v>132196.45000000001</v>
          </cell>
        </row>
        <row r="246">
          <cell r="C246" t="str">
            <v>Old Buckenham High School</v>
          </cell>
          <cell r="D246" t="str">
            <v>Sec</v>
          </cell>
          <cell r="E246">
            <v>345000.08</v>
          </cell>
          <cell r="F246">
            <v>262458.55</v>
          </cell>
          <cell r="G246">
            <v>296859.74</v>
          </cell>
          <cell r="H246">
            <v>197623.18</v>
          </cell>
          <cell r="I246">
            <v>134240.15</v>
          </cell>
          <cell r="J246">
            <v>1906.58</v>
          </cell>
          <cell r="K246">
            <v>-28393.64</v>
          </cell>
        </row>
        <row r="247">
          <cell r="C247" t="str">
            <v>Archbishop Sancroft CE High School</v>
          </cell>
          <cell r="D247" t="str">
            <v>Sec</v>
          </cell>
          <cell r="E247">
            <v>217216.37</v>
          </cell>
          <cell r="F247">
            <v>223082.3</v>
          </cell>
          <cell r="G247">
            <v>216968.37</v>
          </cell>
          <cell r="H247">
            <v>172163.57</v>
          </cell>
          <cell r="I247">
            <v>72152.12</v>
          </cell>
          <cell r="J247">
            <v>9175.76</v>
          </cell>
          <cell r="K247">
            <v>13117.16</v>
          </cell>
        </row>
        <row r="249">
          <cell r="C249" t="str">
            <v>Total Academy Secondary conversions in year</v>
          </cell>
          <cell r="E249">
            <v>1280000.2600000002</v>
          </cell>
          <cell r="F249">
            <v>1356398.4100000001</v>
          </cell>
          <cell r="G249">
            <v>1223899.3500000001</v>
          </cell>
          <cell r="H249">
            <v>762366.77</v>
          </cell>
          <cell r="I249">
            <v>563205.94000000006</v>
          </cell>
          <cell r="J249">
            <v>249005.85</v>
          </cell>
          <cell r="K249">
            <v>214500.49000000002</v>
          </cell>
          <cell r="L249">
            <v>0</v>
          </cell>
        </row>
        <row r="251">
          <cell r="C251" t="str">
            <v>Total Academy conversion in year</v>
          </cell>
          <cell r="E251">
            <v>1904132.6800000004</v>
          </cell>
          <cell r="F251">
            <v>1960651.5000000002</v>
          </cell>
          <cell r="G251">
            <v>1809344.9100000001</v>
          </cell>
          <cell r="H251">
            <v>1535126.9</v>
          </cell>
          <cell r="I251">
            <v>1348752.1100000003</v>
          </cell>
          <cell r="J251">
            <v>1059371.1599999999</v>
          </cell>
          <cell r="K251">
            <v>1082813.27</v>
          </cell>
          <cell r="L251">
            <v>0</v>
          </cell>
        </row>
        <row r="254">
          <cell r="C254" t="str">
            <v>Aylsham Learning Federation</v>
          </cell>
          <cell r="D254" t="str">
            <v>Federation</v>
          </cell>
          <cell r="E254">
            <v>57494.68</v>
          </cell>
          <cell r="F254">
            <v>58309.16</v>
          </cell>
          <cell r="G254">
            <v>67858.33</v>
          </cell>
          <cell r="H254">
            <v>77355.600000000006</v>
          </cell>
          <cell r="I254">
            <v>88845.26</v>
          </cell>
          <cell r="J254">
            <v>103749.33</v>
          </cell>
          <cell r="K254">
            <v>89251.92</v>
          </cell>
        </row>
        <row r="255">
          <cell r="C255" t="str">
            <v>Alderman Swindell Primary School</v>
          </cell>
          <cell r="D255" t="str">
            <v>Pri</v>
          </cell>
          <cell r="E255">
            <v>51905.03</v>
          </cell>
          <cell r="F255">
            <v>103608.29</v>
          </cell>
          <cell r="G255">
            <v>88466.29</v>
          </cell>
          <cell r="H255">
            <v>107630.59</v>
          </cell>
          <cell r="I255">
            <v>28599.01</v>
          </cell>
          <cell r="J255">
            <v>-4459.9799999999996</v>
          </cell>
          <cell r="K255">
            <v>-20045.46</v>
          </cell>
          <cell r="L255" t="str">
            <v>CLOSED</v>
          </cell>
        </row>
        <row r="256">
          <cell r="C256" t="str">
            <v>Loddon Primary Federation</v>
          </cell>
          <cell r="D256" t="str">
            <v>Federation</v>
          </cell>
          <cell r="E256">
            <v>81132.179999999993</v>
          </cell>
          <cell r="F256">
            <v>70573.460000000006</v>
          </cell>
          <cell r="G256">
            <v>73250.63</v>
          </cell>
          <cell r="H256">
            <v>73599.03</v>
          </cell>
          <cell r="I256">
            <v>67735.649999999994</v>
          </cell>
          <cell r="J256">
            <v>66694.710000000006</v>
          </cell>
          <cell r="K256">
            <v>111825.74</v>
          </cell>
        </row>
        <row r="257">
          <cell r="C257" t="str">
            <v>Coastal Federation</v>
          </cell>
          <cell r="D257" t="str">
            <v>Federation</v>
          </cell>
          <cell r="E257">
            <v>68725.98</v>
          </cell>
          <cell r="F257">
            <v>65155.25</v>
          </cell>
          <cell r="G257">
            <v>47934.12</v>
          </cell>
          <cell r="H257">
            <v>98038.75</v>
          </cell>
          <cell r="I257">
            <v>47750.99</v>
          </cell>
          <cell r="J257">
            <v>19846.060000000001</v>
          </cell>
          <cell r="K257">
            <v>88785.66</v>
          </cell>
        </row>
        <row r="258">
          <cell r="C258" t="str">
            <v>Coastal Federation</v>
          </cell>
          <cell r="D258" t="str">
            <v>Federation</v>
          </cell>
          <cell r="E258">
            <v>21721.56</v>
          </cell>
          <cell r="F258">
            <v>32705.53</v>
          </cell>
          <cell r="G258">
            <v>42149.1</v>
          </cell>
          <cell r="H258">
            <v>38311.61</v>
          </cell>
          <cell r="I258">
            <v>67683.27</v>
          </cell>
          <cell r="J258">
            <v>63909.599999999999</v>
          </cell>
          <cell r="K258">
            <v>88785.66</v>
          </cell>
        </row>
        <row r="259">
          <cell r="C259" t="str">
            <v>Old Catton and White Woman Lane Federation</v>
          </cell>
          <cell r="D259" t="str">
            <v>Federation</v>
          </cell>
          <cell r="E259">
            <v>80044.87</v>
          </cell>
          <cell r="F259">
            <v>67169.03</v>
          </cell>
          <cell r="G259">
            <v>53219.07</v>
          </cell>
          <cell r="H259">
            <v>-20782.52</v>
          </cell>
          <cell r="I259">
            <v>-4252.8100000000004</v>
          </cell>
          <cell r="J259">
            <v>78845.210000000006</v>
          </cell>
          <cell r="K259">
            <v>137019.85999999999</v>
          </cell>
        </row>
        <row r="260">
          <cell r="C260" t="str">
            <v>St Mary Federation</v>
          </cell>
          <cell r="D260" t="str">
            <v>Federation</v>
          </cell>
          <cell r="E260">
            <v>35888.53</v>
          </cell>
          <cell r="F260">
            <v>43638.59</v>
          </cell>
          <cell r="G260">
            <v>25791.47</v>
          </cell>
          <cell r="H260">
            <v>18041.87</v>
          </cell>
          <cell r="I260">
            <v>23901.22</v>
          </cell>
          <cell r="J260">
            <v>21544.29</v>
          </cell>
          <cell r="K260">
            <v>89390.59</v>
          </cell>
        </row>
        <row r="261">
          <cell r="C261" t="str">
            <v>All Saints, Hapton and St Andrews Federation</v>
          </cell>
          <cell r="D261" t="str">
            <v>Federation</v>
          </cell>
          <cell r="E261">
            <v>68520.759999999995</v>
          </cell>
          <cell r="F261">
            <v>88542.13</v>
          </cell>
          <cell r="G261">
            <v>73858.990000000005</v>
          </cell>
          <cell r="H261">
            <v>63070.43</v>
          </cell>
          <cell r="I261">
            <v>41570.839999999997</v>
          </cell>
          <cell r="J261">
            <v>44308.92</v>
          </cell>
          <cell r="K261">
            <v>102864.33</v>
          </cell>
        </row>
        <row r="262">
          <cell r="C262" t="str">
            <v>Total Primary ended</v>
          </cell>
          <cell r="E262" t="e">
            <v>#REF!</v>
          </cell>
          <cell r="F262" t="e">
            <v>#REF!</v>
          </cell>
          <cell r="G262" t="e">
            <v>#REF!</v>
          </cell>
          <cell r="H262" t="e">
            <v>#REF!</v>
          </cell>
          <cell r="I262" t="e">
            <v>#REF!</v>
          </cell>
          <cell r="J262">
            <v>150450.37</v>
          </cell>
          <cell r="K262">
            <v>289397.06000000006</v>
          </cell>
        </row>
        <row r="264">
          <cell r="C264" t="str">
            <v>NCC Costessey Cluster</v>
          </cell>
          <cell r="D264" t="str">
            <v>Cluster</v>
          </cell>
          <cell r="E264">
            <v>75595.100000000006</v>
          </cell>
          <cell r="F264">
            <v>75595.100000000006</v>
          </cell>
          <cell r="G264">
            <v>58316.17</v>
          </cell>
          <cell r="H264">
            <v>37809.17</v>
          </cell>
          <cell r="I264">
            <v>35574.76</v>
          </cell>
          <cell r="J264">
            <v>21175.62</v>
          </cell>
          <cell r="K264">
            <v>12172.83</v>
          </cell>
        </row>
        <row r="265">
          <cell r="C265" t="str">
            <v>NCC Norwich Central Cluster</v>
          </cell>
          <cell r="D265" t="str">
            <v>Cluster</v>
          </cell>
          <cell r="E265">
            <v>86857.69</v>
          </cell>
          <cell r="F265">
            <v>86857.69</v>
          </cell>
          <cell r="G265">
            <v>72794.12</v>
          </cell>
          <cell r="H265">
            <v>30484.47</v>
          </cell>
          <cell r="I265">
            <v>15625.22</v>
          </cell>
          <cell r="J265">
            <v>18316.580000000002</v>
          </cell>
          <cell r="K265">
            <v>33019.01</v>
          </cell>
        </row>
        <row r="266">
          <cell r="C266" t="str">
            <v>NCC Thorpe Hamlet Cluster</v>
          </cell>
          <cell r="D266" t="str">
            <v>Cluster</v>
          </cell>
          <cell r="E266">
            <v>54681.86</v>
          </cell>
          <cell r="F266">
            <v>54681.86</v>
          </cell>
          <cell r="G266">
            <v>72862.11</v>
          </cell>
          <cell r="H266">
            <v>39073.379999999997</v>
          </cell>
          <cell r="I266">
            <v>71048.509999999995</v>
          </cell>
          <cell r="J266">
            <v>44130.27</v>
          </cell>
          <cell r="K266">
            <v>39872.85</v>
          </cell>
        </row>
        <row r="267">
          <cell r="C267" t="str">
            <v>NCC Hellesdon Cluster</v>
          </cell>
          <cell r="D267" t="str">
            <v>Cluster</v>
          </cell>
          <cell r="E267">
            <v>115678.84</v>
          </cell>
          <cell r="F267">
            <v>115678.84</v>
          </cell>
          <cell r="G267">
            <v>79116.31</v>
          </cell>
          <cell r="H267">
            <v>13753.95</v>
          </cell>
          <cell r="I267">
            <v>-16228.41</v>
          </cell>
          <cell r="J267">
            <v>-22331.35</v>
          </cell>
          <cell r="K267">
            <v>15718.28</v>
          </cell>
        </row>
        <row r="268">
          <cell r="C268" t="str">
            <v>NCC The Hewett Cluster</v>
          </cell>
          <cell r="D268" t="str">
            <v>Cluster</v>
          </cell>
          <cell r="E268">
            <v>117370.26</v>
          </cell>
          <cell r="F268">
            <v>117370.26</v>
          </cell>
          <cell r="G268">
            <v>116155.32</v>
          </cell>
          <cell r="H268">
            <v>31621.63</v>
          </cell>
          <cell r="I268">
            <v>21194.55</v>
          </cell>
          <cell r="J268">
            <v>7260.3</v>
          </cell>
          <cell r="K268">
            <v>36177.629999999997</v>
          </cell>
        </row>
        <row r="269">
          <cell r="C269" t="str">
            <v>NCC Catholic Schools Cluster</v>
          </cell>
          <cell r="D269" t="str">
            <v>Cluster</v>
          </cell>
          <cell r="E269">
            <v>89273.06</v>
          </cell>
          <cell r="F269">
            <v>89273.06</v>
          </cell>
          <cell r="G269">
            <v>80179.199999999997</v>
          </cell>
          <cell r="H269">
            <v>44991.73</v>
          </cell>
          <cell r="I269">
            <v>55161.64</v>
          </cell>
          <cell r="J269">
            <v>5178.8500000000004</v>
          </cell>
          <cell r="K269">
            <v>3706.35</v>
          </cell>
        </row>
        <row r="270">
          <cell r="C270" t="str">
            <v xml:space="preserve">NCC Sprowston Cluster </v>
          </cell>
          <cell r="D270" t="str">
            <v>Cluster</v>
          </cell>
          <cell r="E270">
            <v>110125.84</v>
          </cell>
          <cell r="F270">
            <v>110125.84</v>
          </cell>
          <cell r="G270">
            <v>57017.24</v>
          </cell>
          <cell r="H270">
            <v>28004.48</v>
          </cell>
          <cell r="I270">
            <v>89863.83</v>
          </cell>
          <cell r="J270">
            <v>15619.01</v>
          </cell>
          <cell r="K270">
            <v>7354.77</v>
          </cell>
        </row>
        <row r="271">
          <cell r="C271" t="str">
            <v>NCC Taverham Cluster</v>
          </cell>
          <cell r="D271" t="str">
            <v>Cluster</v>
          </cell>
          <cell r="E271">
            <v>21437.57</v>
          </cell>
          <cell r="F271">
            <v>21437.57</v>
          </cell>
          <cell r="G271">
            <v>7395.9</v>
          </cell>
          <cell r="H271">
            <v>31141.15</v>
          </cell>
          <cell r="I271">
            <v>-3231.49</v>
          </cell>
          <cell r="J271">
            <v>32975.19</v>
          </cell>
          <cell r="K271">
            <v>22384.57</v>
          </cell>
        </row>
        <row r="272">
          <cell r="C272" t="str">
            <v xml:space="preserve">NCC Thorpe Cluster </v>
          </cell>
          <cell r="D272" t="str">
            <v>Cluster</v>
          </cell>
          <cell r="E272">
            <v>98190.37</v>
          </cell>
          <cell r="F272">
            <v>98190.37</v>
          </cell>
          <cell r="G272">
            <v>86647.07</v>
          </cell>
          <cell r="H272">
            <v>43582.92</v>
          </cell>
          <cell r="I272">
            <v>41635.730000000003</v>
          </cell>
          <cell r="J272">
            <v>21771.08</v>
          </cell>
          <cell r="K272">
            <v>8073.69</v>
          </cell>
        </row>
        <row r="273">
          <cell r="C273" t="str">
            <v>NCC Cromer Cluster</v>
          </cell>
          <cell r="D273" t="str">
            <v>Cluster</v>
          </cell>
          <cell r="E273">
            <v>2751</v>
          </cell>
          <cell r="F273">
            <v>2751</v>
          </cell>
          <cell r="G273">
            <v>22630.98</v>
          </cell>
          <cell r="H273">
            <v>114999.11</v>
          </cell>
          <cell r="I273">
            <v>22174.55</v>
          </cell>
          <cell r="J273">
            <v>11405.57</v>
          </cell>
          <cell r="K273">
            <v>8736.8799999999992</v>
          </cell>
        </row>
        <row r="274">
          <cell r="C274" t="str">
            <v>NCC Fakenham Cluster</v>
          </cell>
          <cell r="D274" t="str">
            <v>Cluster</v>
          </cell>
          <cell r="E274">
            <v>76161.13</v>
          </cell>
          <cell r="F274">
            <v>76161.13</v>
          </cell>
          <cell r="G274">
            <v>60643.99</v>
          </cell>
          <cell r="H274">
            <v>60982.64</v>
          </cell>
          <cell r="I274">
            <v>16524.240000000002</v>
          </cell>
          <cell r="J274">
            <v>23161.01</v>
          </cell>
          <cell r="K274">
            <v>9300.25</v>
          </cell>
        </row>
        <row r="275">
          <cell r="C275" t="str">
            <v>NCC Broadland Cluster</v>
          </cell>
          <cell r="D275" t="str">
            <v>Cluster</v>
          </cell>
          <cell r="E275">
            <v>59158.39</v>
          </cell>
          <cell r="F275">
            <v>59158.39</v>
          </cell>
          <cell r="G275">
            <v>14766.35</v>
          </cell>
          <cell r="H275">
            <v>35343.86</v>
          </cell>
          <cell r="I275">
            <v>89725.05</v>
          </cell>
          <cell r="J275">
            <v>29248.01</v>
          </cell>
          <cell r="K275">
            <v>10868.69</v>
          </cell>
        </row>
        <row r="276">
          <cell r="C276" t="str">
            <v>NCC Reepham Cluster</v>
          </cell>
          <cell r="D276" t="str">
            <v>Cluster</v>
          </cell>
          <cell r="E276">
            <v>72896.570000000007</v>
          </cell>
          <cell r="F276">
            <v>72896.570000000007</v>
          </cell>
          <cell r="G276">
            <v>60526.17</v>
          </cell>
          <cell r="H276">
            <v>47664.17</v>
          </cell>
          <cell r="I276">
            <v>60447.79</v>
          </cell>
          <cell r="J276">
            <v>13819.67</v>
          </cell>
          <cell r="K276">
            <v>-642.63</v>
          </cell>
        </row>
        <row r="277">
          <cell r="C277" t="str">
            <v>NCC Stalham Cluster</v>
          </cell>
          <cell r="D277" t="str">
            <v>Cluster</v>
          </cell>
          <cell r="E277">
            <v>55569.120000000003</v>
          </cell>
          <cell r="F277">
            <v>55569.120000000003</v>
          </cell>
          <cell r="G277">
            <v>7805.73</v>
          </cell>
          <cell r="H277">
            <v>62102.58</v>
          </cell>
          <cell r="I277">
            <v>72297.259999999995</v>
          </cell>
          <cell r="J277">
            <v>-5747.67</v>
          </cell>
          <cell r="K277">
            <v>23674.44</v>
          </cell>
        </row>
        <row r="278">
          <cell r="C278" t="str">
            <v>NCC Wells Cluster</v>
          </cell>
          <cell r="D278" t="str">
            <v>Cluster</v>
          </cell>
          <cell r="E278">
            <v>49277.18</v>
          </cell>
          <cell r="F278">
            <v>49277.18</v>
          </cell>
          <cell r="G278">
            <v>50024.639999999999</v>
          </cell>
          <cell r="H278">
            <v>41509.18</v>
          </cell>
          <cell r="I278">
            <v>13939.07</v>
          </cell>
          <cell r="J278">
            <v>-289.57</v>
          </cell>
          <cell r="K278">
            <v>2593.7399999999998</v>
          </cell>
        </row>
        <row r="279">
          <cell r="C279" t="str">
            <v>NCC Attleborough Cluster</v>
          </cell>
          <cell r="D279" t="str">
            <v>Cluster</v>
          </cell>
          <cell r="E279">
            <v>31236.240000000002</v>
          </cell>
          <cell r="F279">
            <v>31236.240000000002</v>
          </cell>
          <cell r="G279">
            <v>32743.3</v>
          </cell>
          <cell r="H279">
            <v>45773.97</v>
          </cell>
          <cell r="I279">
            <v>22506.400000000001</v>
          </cell>
          <cell r="J279">
            <v>21901.25</v>
          </cell>
          <cell r="K279">
            <v>29058.67</v>
          </cell>
        </row>
        <row r="280">
          <cell r="C280" t="str">
            <v>NCC Gt Yarmouth Central Cluster</v>
          </cell>
          <cell r="D280" t="str">
            <v>Cluster</v>
          </cell>
          <cell r="E280">
            <v>43811.08</v>
          </cell>
          <cell r="F280">
            <v>43811.08</v>
          </cell>
          <cell r="G280">
            <v>30711.64</v>
          </cell>
          <cell r="H280">
            <v>14834.4</v>
          </cell>
          <cell r="I280">
            <v>5390.72</v>
          </cell>
          <cell r="J280">
            <v>2904.19</v>
          </cell>
          <cell r="K280">
            <v>752.7</v>
          </cell>
        </row>
        <row r="281">
          <cell r="C281" t="str">
            <v>NCC Harleston Cluster</v>
          </cell>
          <cell r="D281" t="str">
            <v>Cluster</v>
          </cell>
          <cell r="E281">
            <v>28802.43</v>
          </cell>
          <cell r="F281">
            <v>28802.43</v>
          </cell>
          <cell r="G281">
            <v>26438.5</v>
          </cell>
          <cell r="H281">
            <v>16016.34</v>
          </cell>
          <cell r="I281">
            <v>22310.89</v>
          </cell>
          <cell r="J281">
            <v>14960.63</v>
          </cell>
          <cell r="K281">
            <v>12995.44</v>
          </cell>
        </row>
        <row r="282">
          <cell r="C282" t="str">
            <v>NCC Long Stratton Cluster</v>
          </cell>
          <cell r="D282" t="str">
            <v>Cluster</v>
          </cell>
          <cell r="E282">
            <v>77444.070000000007</v>
          </cell>
          <cell r="F282">
            <v>77444.070000000007</v>
          </cell>
          <cell r="G282">
            <v>45925.69</v>
          </cell>
          <cell r="H282">
            <v>34093.51</v>
          </cell>
          <cell r="I282">
            <v>22909.62</v>
          </cell>
          <cell r="J282">
            <v>22551.09</v>
          </cell>
          <cell r="K282">
            <v>4655.6899999999996</v>
          </cell>
        </row>
        <row r="283">
          <cell r="C283" t="str">
            <v>NCC Old Buckenham Cluster</v>
          </cell>
          <cell r="D283" t="str">
            <v>Cluster</v>
          </cell>
          <cell r="E283">
            <v>30826.97</v>
          </cell>
          <cell r="F283">
            <v>30826.97</v>
          </cell>
          <cell r="G283">
            <v>31086.71</v>
          </cell>
          <cell r="H283">
            <v>36534.379999999997</v>
          </cell>
          <cell r="I283">
            <v>42937.51</v>
          </cell>
          <cell r="J283">
            <v>-95.42</v>
          </cell>
          <cell r="K283">
            <v>-37568.32</v>
          </cell>
        </row>
        <row r="284">
          <cell r="C284" t="str">
            <v>NCC Gorleston Cluster</v>
          </cell>
          <cell r="D284" t="str">
            <v>Cluster</v>
          </cell>
          <cell r="E284">
            <v>4133.75</v>
          </cell>
          <cell r="F284">
            <v>4133.75</v>
          </cell>
          <cell r="G284">
            <v>36961.410000000003</v>
          </cell>
          <cell r="H284">
            <v>3698.24</v>
          </cell>
          <cell r="I284">
            <v>29219.119999999999</v>
          </cell>
          <cell r="J284">
            <v>79795.740000000005</v>
          </cell>
          <cell r="K284">
            <v>8020.23</v>
          </cell>
        </row>
        <row r="285">
          <cell r="C285" t="str">
            <v>NCC Lynn Grove Cluster</v>
          </cell>
          <cell r="D285" t="str">
            <v>Cluster</v>
          </cell>
          <cell r="E285">
            <v>110581.33</v>
          </cell>
          <cell r="F285">
            <v>110581.33</v>
          </cell>
          <cell r="G285">
            <v>86115.25</v>
          </cell>
          <cell r="H285">
            <v>35556.18</v>
          </cell>
          <cell r="I285">
            <v>60082.45</v>
          </cell>
          <cell r="J285">
            <v>33683.26</v>
          </cell>
          <cell r="K285">
            <v>36440.31</v>
          </cell>
        </row>
        <row r="286">
          <cell r="C286" t="str">
            <v>NCC Downham Market Cluster</v>
          </cell>
          <cell r="D286" t="str">
            <v>Cluster</v>
          </cell>
          <cell r="E286">
            <v>113024.23</v>
          </cell>
          <cell r="F286">
            <v>113024.23</v>
          </cell>
          <cell r="G286">
            <v>52962.879999999997</v>
          </cell>
          <cell r="H286">
            <v>43385.59</v>
          </cell>
          <cell r="I286">
            <v>32289.759999999998</v>
          </cell>
          <cell r="J286">
            <v>29880.94</v>
          </cell>
          <cell r="K286">
            <v>17835.810000000001</v>
          </cell>
        </row>
        <row r="287">
          <cell r="C287" t="str">
            <v>NCC Kings Lynn Central Cluster</v>
          </cell>
          <cell r="D287" t="str">
            <v>Cluster</v>
          </cell>
          <cell r="E287">
            <v>80347.100000000006</v>
          </cell>
          <cell r="F287">
            <v>80347.100000000006</v>
          </cell>
          <cell r="G287">
            <v>132025.46</v>
          </cell>
          <cell r="H287">
            <v>100062.39</v>
          </cell>
          <cell r="I287">
            <v>127468.55</v>
          </cell>
          <cell r="J287">
            <v>105351.05</v>
          </cell>
          <cell r="K287">
            <v>48632.85</v>
          </cell>
        </row>
        <row r="288">
          <cell r="C288" t="str">
            <v>NCC Methwold Cluster</v>
          </cell>
          <cell r="D288" t="str">
            <v>Cluster</v>
          </cell>
          <cell r="E288">
            <v>63952.23</v>
          </cell>
          <cell r="F288">
            <v>63952.23</v>
          </cell>
          <cell r="G288">
            <v>60149.01</v>
          </cell>
          <cell r="H288">
            <v>38309.56</v>
          </cell>
          <cell r="I288">
            <v>30957.9</v>
          </cell>
          <cell r="J288">
            <v>18201.39</v>
          </cell>
          <cell r="K288">
            <v>9872.34</v>
          </cell>
        </row>
        <row r="289">
          <cell r="C289" t="str">
            <v>NCC Terrington Cluster</v>
          </cell>
          <cell r="D289" t="str">
            <v>Cluster</v>
          </cell>
          <cell r="E289">
            <v>78391.08</v>
          </cell>
          <cell r="F289">
            <v>78391.08</v>
          </cell>
          <cell r="G289">
            <v>79035.92</v>
          </cell>
          <cell r="H289">
            <v>38513.51</v>
          </cell>
          <cell r="I289">
            <v>20242.29</v>
          </cell>
          <cell r="J289">
            <v>9367.35</v>
          </cell>
          <cell r="K289">
            <v>5418.36</v>
          </cell>
        </row>
        <row r="290">
          <cell r="C290" t="str">
            <v>NCC Thetford Cluster</v>
          </cell>
          <cell r="D290" t="str">
            <v>Cluster</v>
          </cell>
          <cell r="E290">
            <v>276099.09999999998</v>
          </cell>
          <cell r="F290">
            <v>276099.09999999998</v>
          </cell>
          <cell r="G290">
            <v>242875.12</v>
          </cell>
          <cell r="H290">
            <v>106863.42</v>
          </cell>
          <cell r="I290">
            <v>37438.53</v>
          </cell>
          <cell r="J290">
            <v>31494.28</v>
          </cell>
          <cell r="K290">
            <v>33645.94</v>
          </cell>
        </row>
        <row r="291">
          <cell r="C291" t="str">
            <v>NCC Watton Cluster</v>
          </cell>
          <cell r="D291" t="str">
            <v>Cluster</v>
          </cell>
          <cell r="E291">
            <v>52013.35</v>
          </cell>
          <cell r="F291">
            <v>52013.35</v>
          </cell>
          <cell r="G291">
            <v>36678.97</v>
          </cell>
          <cell r="H291">
            <v>66486.19</v>
          </cell>
          <cell r="I291">
            <v>54600.71</v>
          </cell>
          <cell r="J291">
            <v>46214.559999999998</v>
          </cell>
          <cell r="K291">
            <v>23690.74</v>
          </cell>
        </row>
        <row r="293">
          <cell r="C293" t="str">
            <v>School 2 School Support</v>
          </cell>
          <cell r="D293" t="str">
            <v>Cluster</v>
          </cell>
          <cell r="E293">
            <v>180046.3</v>
          </cell>
          <cell r="F293">
            <v>180046.3</v>
          </cell>
          <cell r="G293">
            <v>94452.79</v>
          </cell>
          <cell r="H293">
            <v>140916.5</v>
          </cell>
          <cell r="I293">
            <v>-313</v>
          </cell>
          <cell r="J293">
            <v>-938.66</v>
          </cell>
          <cell r="K293">
            <v>9134.16</v>
          </cell>
          <cell r="L293">
            <v>49399.82</v>
          </cell>
        </row>
        <row r="294">
          <cell r="C294" t="str">
            <v>West Raynham Teaching Alliance</v>
          </cell>
          <cell r="D294" t="str">
            <v>Cluster</v>
          </cell>
          <cell r="E294">
            <v>230648.17</v>
          </cell>
          <cell r="F294">
            <v>230648.17</v>
          </cell>
          <cell r="G294">
            <v>167071.19</v>
          </cell>
          <cell r="H294">
            <v>128806.25</v>
          </cell>
          <cell r="I294">
            <v>88237.32</v>
          </cell>
          <cell r="J294">
            <v>77078.36</v>
          </cell>
          <cell r="K294">
            <v>64958.62</v>
          </cell>
          <cell r="L294">
            <v>59955.88</v>
          </cell>
        </row>
        <row r="295">
          <cell r="C295" t="str">
            <v>Sheringham Primary Teaching Alliance</v>
          </cell>
          <cell r="D295" t="str">
            <v>Cluster</v>
          </cell>
          <cell r="E295">
            <v>232292.24</v>
          </cell>
          <cell r="F295">
            <v>232292.24</v>
          </cell>
          <cell r="G295">
            <v>724084.79</v>
          </cell>
          <cell r="H295">
            <v>873731.84</v>
          </cell>
          <cell r="I295">
            <v>689247.16</v>
          </cell>
          <cell r="J295">
            <v>541142.1</v>
          </cell>
          <cell r="K295">
            <v>446070.22</v>
          </cell>
          <cell r="L295">
            <v>401829.42</v>
          </cell>
        </row>
        <row r="296">
          <cell r="C296" t="str">
            <v>Total Ended Clusters</v>
          </cell>
          <cell r="E296" t="e">
            <v>#REF!</v>
          </cell>
          <cell r="F296" t="e">
            <v>#REF!</v>
          </cell>
          <cell r="G296" t="e">
            <v>#REF!</v>
          </cell>
          <cell r="H296" t="e">
            <v>#REF!</v>
          </cell>
          <cell r="I296" t="e">
            <v>#REF!</v>
          </cell>
          <cell r="J296">
            <v>153433.38</v>
          </cell>
          <cell r="K296">
            <v>946625.11</v>
          </cell>
          <cell r="L296">
            <v>511185.12</v>
          </cell>
        </row>
        <row r="298">
          <cell r="C298" t="str">
            <v>Framingham Earl Sports Centre</v>
          </cell>
          <cell r="D298" t="str">
            <v>Sports</v>
          </cell>
          <cell r="E298">
            <v>51185.43</v>
          </cell>
          <cell r="F298">
            <v>51185.43</v>
          </cell>
          <cell r="G298">
            <v>50916.78</v>
          </cell>
          <cell r="H298">
            <v>31354.38</v>
          </cell>
          <cell r="I298">
            <v>-17231.04</v>
          </cell>
          <cell r="J298">
            <v>-42781.05</v>
          </cell>
          <cell r="K298">
            <v>-119494.86</v>
          </cell>
          <cell r="L298">
            <v>-110716.94</v>
          </cell>
        </row>
        <row r="299">
          <cell r="C299" t="str">
            <v>Sewell Park Sports Centre</v>
          </cell>
          <cell r="D299" t="str">
            <v>Sports</v>
          </cell>
          <cell r="E299">
            <v>283.74</v>
          </cell>
          <cell r="F299">
            <v>283.74</v>
          </cell>
          <cell r="G299">
            <v>-386.11</v>
          </cell>
          <cell r="H299">
            <v>0.16</v>
          </cell>
          <cell r="I299">
            <v>-14485.86</v>
          </cell>
        </row>
        <row r="300">
          <cell r="C300" t="str">
            <v>Recreation Road Sports Centre</v>
          </cell>
          <cell r="D300" t="str">
            <v>Sports</v>
          </cell>
          <cell r="E300">
            <v>31154.959999999999</v>
          </cell>
          <cell r="F300">
            <v>31154.959999999999</v>
          </cell>
          <cell r="G300">
            <v>29255.200000000001</v>
          </cell>
          <cell r="H300">
            <v>38178.74</v>
          </cell>
          <cell r="I300">
            <v>36308.65</v>
          </cell>
          <cell r="J300">
            <v>56715.64</v>
          </cell>
          <cell r="K300">
            <v>38669.79</v>
          </cell>
          <cell r="L300">
            <v>28806.6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54E08-72D4-42C9-AE1D-A37C8BD5CE92}">
  <sheetPr>
    <pageSetUpPr fitToPage="1"/>
  </sheetPr>
  <dimension ref="A1:O54"/>
  <sheetViews>
    <sheetView showGridLines="0" tabSelected="1" workbookViewId="0">
      <selection activeCell="E15" sqref="E15"/>
    </sheetView>
  </sheetViews>
  <sheetFormatPr defaultRowHeight="12.75" x14ac:dyDescent="0.2"/>
  <cols>
    <col min="1" max="1" width="34.85546875" customWidth="1"/>
    <col min="2" max="4" width="12.85546875" customWidth="1"/>
    <col min="5" max="5" width="12.140625" customWidth="1"/>
    <col min="6" max="6" width="13.5703125" customWidth="1"/>
    <col min="7" max="11" width="12.85546875" customWidth="1"/>
    <col min="12" max="12" width="10.85546875" customWidth="1"/>
    <col min="13" max="13" width="10.7109375" bestFit="1" customWidth="1"/>
    <col min="257" max="257" width="34.85546875" customWidth="1"/>
    <col min="258" max="260" width="12.85546875" customWidth="1"/>
    <col min="261" max="261" width="12.140625" customWidth="1"/>
    <col min="262" max="262" width="13.5703125" customWidth="1"/>
    <col min="263" max="267" width="12.85546875" customWidth="1"/>
    <col min="268" max="268" width="10.85546875" customWidth="1"/>
    <col min="269" max="269" width="10.7109375" bestFit="1" customWidth="1"/>
    <col min="513" max="513" width="34.85546875" customWidth="1"/>
    <col min="514" max="516" width="12.85546875" customWidth="1"/>
    <col min="517" max="517" width="12.140625" customWidth="1"/>
    <col min="518" max="518" width="13.5703125" customWidth="1"/>
    <col min="519" max="523" width="12.85546875" customWidth="1"/>
    <col min="524" max="524" width="10.85546875" customWidth="1"/>
    <col min="525" max="525" width="10.7109375" bestFit="1" customWidth="1"/>
    <col min="769" max="769" width="34.85546875" customWidth="1"/>
    <col min="770" max="772" width="12.85546875" customWidth="1"/>
    <col min="773" max="773" width="12.140625" customWidth="1"/>
    <col min="774" max="774" width="13.5703125" customWidth="1"/>
    <col min="775" max="779" width="12.85546875" customWidth="1"/>
    <col min="780" max="780" width="10.85546875" customWidth="1"/>
    <col min="781" max="781" width="10.7109375" bestFit="1" customWidth="1"/>
    <col min="1025" max="1025" width="34.85546875" customWidth="1"/>
    <col min="1026" max="1028" width="12.85546875" customWidth="1"/>
    <col min="1029" max="1029" width="12.140625" customWidth="1"/>
    <col min="1030" max="1030" width="13.5703125" customWidth="1"/>
    <col min="1031" max="1035" width="12.85546875" customWidth="1"/>
    <col min="1036" max="1036" width="10.85546875" customWidth="1"/>
    <col min="1037" max="1037" width="10.7109375" bestFit="1" customWidth="1"/>
    <col min="1281" max="1281" width="34.85546875" customWidth="1"/>
    <col min="1282" max="1284" width="12.85546875" customWidth="1"/>
    <col min="1285" max="1285" width="12.140625" customWidth="1"/>
    <col min="1286" max="1286" width="13.5703125" customWidth="1"/>
    <col min="1287" max="1291" width="12.85546875" customWidth="1"/>
    <col min="1292" max="1292" width="10.85546875" customWidth="1"/>
    <col min="1293" max="1293" width="10.7109375" bestFit="1" customWidth="1"/>
    <col min="1537" max="1537" width="34.85546875" customWidth="1"/>
    <col min="1538" max="1540" width="12.85546875" customWidth="1"/>
    <col min="1541" max="1541" width="12.140625" customWidth="1"/>
    <col min="1542" max="1542" width="13.5703125" customWidth="1"/>
    <col min="1543" max="1547" width="12.85546875" customWidth="1"/>
    <col min="1548" max="1548" width="10.85546875" customWidth="1"/>
    <col min="1549" max="1549" width="10.7109375" bestFit="1" customWidth="1"/>
    <col min="1793" max="1793" width="34.85546875" customWidth="1"/>
    <col min="1794" max="1796" width="12.85546875" customWidth="1"/>
    <col min="1797" max="1797" width="12.140625" customWidth="1"/>
    <col min="1798" max="1798" width="13.5703125" customWidth="1"/>
    <col min="1799" max="1803" width="12.85546875" customWidth="1"/>
    <col min="1804" max="1804" width="10.85546875" customWidth="1"/>
    <col min="1805" max="1805" width="10.7109375" bestFit="1" customWidth="1"/>
    <col min="2049" max="2049" width="34.85546875" customWidth="1"/>
    <col min="2050" max="2052" width="12.85546875" customWidth="1"/>
    <col min="2053" max="2053" width="12.140625" customWidth="1"/>
    <col min="2054" max="2054" width="13.5703125" customWidth="1"/>
    <col min="2055" max="2059" width="12.85546875" customWidth="1"/>
    <col min="2060" max="2060" width="10.85546875" customWidth="1"/>
    <col min="2061" max="2061" width="10.7109375" bestFit="1" customWidth="1"/>
    <col min="2305" max="2305" width="34.85546875" customWidth="1"/>
    <col min="2306" max="2308" width="12.85546875" customWidth="1"/>
    <col min="2309" max="2309" width="12.140625" customWidth="1"/>
    <col min="2310" max="2310" width="13.5703125" customWidth="1"/>
    <col min="2311" max="2315" width="12.85546875" customWidth="1"/>
    <col min="2316" max="2316" width="10.85546875" customWidth="1"/>
    <col min="2317" max="2317" width="10.7109375" bestFit="1" customWidth="1"/>
    <col min="2561" max="2561" width="34.85546875" customWidth="1"/>
    <col min="2562" max="2564" width="12.85546875" customWidth="1"/>
    <col min="2565" max="2565" width="12.140625" customWidth="1"/>
    <col min="2566" max="2566" width="13.5703125" customWidth="1"/>
    <col min="2567" max="2571" width="12.85546875" customWidth="1"/>
    <col min="2572" max="2572" width="10.85546875" customWidth="1"/>
    <col min="2573" max="2573" width="10.7109375" bestFit="1" customWidth="1"/>
    <col min="2817" max="2817" width="34.85546875" customWidth="1"/>
    <col min="2818" max="2820" width="12.85546875" customWidth="1"/>
    <col min="2821" max="2821" width="12.140625" customWidth="1"/>
    <col min="2822" max="2822" width="13.5703125" customWidth="1"/>
    <col min="2823" max="2827" width="12.85546875" customWidth="1"/>
    <col min="2828" max="2828" width="10.85546875" customWidth="1"/>
    <col min="2829" max="2829" width="10.7109375" bestFit="1" customWidth="1"/>
    <col min="3073" max="3073" width="34.85546875" customWidth="1"/>
    <col min="3074" max="3076" width="12.85546875" customWidth="1"/>
    <col min="3077" max="3077" width="12.140625" customWidth="1"/>
    <col min="3078" max="3078" width="13.5703125" customWidth="1"/>
    <col min="3079" max="3083" width="12.85546875" customWidth="1"/>
    <col min="3084" max="3084" width="10.85546875" customWidth="1"/>
    <col min="3085" max="3085" width="10.7109375" bestFit="1" customWidth="1"/>
    <col min="3329" max="3329" width="34.85546875" customWidth="1"/>
    <col min="3330" max="3332" width="12.85546875" customWidth="1"/>
    <col min="3333" max="3333" width="12.140625" customWidth="1"/>
    <col min="3334" max="3334" width="13.5703125" customWidth="1"/>
    <col min="3335" max="3339" width="12.85546875" customWidth="1"/>
    <col min="3340" max="3340" width="10.85546875" customWidth="1"/>
    <col min="3341" max="3341" width="10.7109375" bestFit="1" customWidth="1"/>
    <col min="3585" max="3585" width="34.85546875" customWidth="1"/>
    <col min="3586" max="3588" width="12.85546875" customWidth="1"/>
    <col min="3589" max="3589" width="12.140625" customWidth="1"/>
    <col min="3590" max="3590" width="13.5703125" customWidth="1"/>
    <col min="3591" max="3595" width="12.85546875" customWidth="1"/>
    <col min="3596" max="3596" width="10.85546875" customWidth="1"/>
    <col min="3597" max="3597" width="10.7109375" bestFit="1" customWidth="1"/>
    <col min="3841" max="3841" width="34.85546875" customWidth="1"/>
    <col min="3842" max="3844" width="12.85546875" customWidth="1"/>
    <col min="3845" max="3845" width="12.140625" customWidth="1"/>
    <col min="3846" max="3846" width="13.5703125" customWidth="1"/>
    <col min="3847" max="3851" width="12.85546875" customWidth="1"/>
    <col min="3852" max="3852" width="10.85546875" customWidth="1"/>
    <col min="3853" max="3853" width="10.7109375" bestFit="1" customWidth="1"/>
    <col min="4097" max="4097" width="34.85546875" customWidth="1"/>
    <col min="4098" max="4100" width="12.85546875" customWidth="1"/>
    <col min="4101" max="4101" width="12.140625" customWidth="1"/>
    <col min="4102" max="4102" width="13.5703125" customWidth="1"/>
    <col min="4103" max="4107" width="12.85546875" customWidth="1"/>
    <col min="4108" max="4108" width="10.85546875" customWidth="1"/>
    <col min="4109" max="4109" width="10.7109375" bestFit="1" customWidth="1"/>
    <col min="4353" max="4353" width="34.85546875" customWidth="1"/>
    <col min="4354" max="4356" width="12.85546875" customWidth="1"/>
    <col min="4357" max="4357" width="12.140625" customWidth="1"/>
    <col min="4358" max="4358" width="13.5703125" customWidth="1"/>
    <col min="4359" max="4363" width="12.85546875" customWidth="1"/>
    <col min="4364" max="4364" width="10.85546875" customWidth="1"/>
    <col min="4365" max="4365" width="10.7109375" bestFit="1" customWidth="1"/>
    <col min="4609" max="4609" width="34.85546875" customWidth="1"/>
    <col min="4610" max="4612" width="12.85546875" customWidth="1"/>
    <col min="4613" max="4613" width="12.140625" customWidth="1"/>
    <col min="4614" max="4614" width="13.5703125" customWidth="1"/>
    <col min="4615" max="4619" width="12.85546875" customWidth="1"/>
    <col min="4620" max="4620" width="10.85546875" customWidth="1"/>
    <col min="4621" max="4621" width="10.7109375" bestFit="1" customWidth="1"/>
    <col min="4865" max="4865" width="34.85546875" customWidth="1"/>
    <col min="4866" max="4868" width="12.85546875" customWidth="1"/>
    <col min="4869" max="4869" width="12.140625" customWidth="1"/>
    <col min="4870" max="4870" width="13.5703125" customWidth="1"/>
    <col min="4871" max="4875" width="12.85546875" customWidth="1"/>
    <col min="4876" max="4876" width="10.85546875" customWidth="1"/>
    <col min="4877" max="4877" width="10.7109375" bestFit="1" customWidth="1"/>
    <col min="5121" max="5121" width="34.85546875" customWidth="1"/>
    <col min="5122" max="5124" width="12.85546875" customWidth="1"/>
    <col min="5125" max="5125" width="12.140625" customWidth="1"/>
    <col min="5126" max="5126" width="13.5703125" customWidth="1"/>
    <col min="5127" max="5131" width="12.85546875" customWidth="1"/>
    <col min="5132" max="5132" width="10.85546875" customWidth="1"/>
    <col min="5133" max="5133" width="10.7109375" bestFit="1" customWidth="1"/>
    <col min="5377" max="5377" width="34.85546875" customWidth="1"/>
    <col min="5378" max="5380" width="12.85546875" customWidth="1"/>
    <col min="5381" max="5381" width="12.140625" customWidth="1"/>
    <col min="5382" max="5382" width="13.5703125" customWidth="1"/>
    <col min="5383" max="5387" width="12.85546875" customWidth="1"/>
    <col min="5388" max="5388" width="10.85546875" customWidth="1"/>
    <col min="5389" max="5389" width="10.7109375" bestFit="1" customWidth="1"/>
    <col min="5633" max="5633" width="34.85546875" customWidth="1"/>
    <col min="5634" max="5636" width="12.85546875" customWidth="1"/>
    <col min="5637" max="5637" width="12.140625" customWidth="1"/>
    <col min="5638" max="5638" width="13.5703125" customWidth="1"/>
    <col min="5639" max="5643" width="12.85546875" customWidth="1"/>
    <col min="5644" max="5644" width="10.85546875" customWidth="1"/>
    <col min="5645" max="5645" width="10.7109375" bestFit="1" customWidth="1"/>
    <col min="5889" max="5889" width="34.85546875" customWidth="1"/>
    <col min="5890" max="5892" width="12.85546875" customWidth="1"/>
    <col min="5893" max="5893" width="12.140625" customWidth="1"/>
    <col min="5894" max="5894" width="13.5703125" customWidth="1"/>
    <col min="5895" max="5899" width="12.85546875" customWidth="1"/>
    <col min="5900" max="5900" width="10.85546875" customWidth="1"/>
    <col min="5901" max="5901" width="10.7109375" bestFit="1" customWidth="1"/>
    <col min="6145" max="6145" width="34.85546875" customWidth="1"/>
    <col min="6146" max="6148" width="12.85546875" customWidth="1"/>
    <col min="6149" max="6149" width="12.140625" customWidth="1"/>
    <col min="6150" max="6150" width="13.5703125" customWidth="1"/>
    <col min="6151" max="6155" width="12.85546875" customWidth="1"/>
    <col min="6156" max="6156" width="10.85546875" customWidth="1"/>
    <col min="6157" max="6157" width="10.7109375" bestFit="1" customWidth="1"/>
    <col min="6401" max="6401" width="34.85546875" customWidth="1"/>
    <col min="6402" max="6404" width="12.85546875" customWidth="1"/>
    <col min="6405" max="6405" width="12.140625" customWidth="1"/>
    <col min="6406" max="6406" width="13.5703125" customWidth="1"/>
    <col min="6407" max="6411" width="12.85546875" customWidth="1"/>
    <col min="6412" max="6412" width="10.85546875" customWidth="1"/>
    <col min="6413" max="6413" width="10.7109375" bestFit="1" customWidth="1"/>
    <col min="6657" max="6657" width="34.85546875" customWidth="1"/>
    <col min="6658" max="6660" width="12.85546875" customWidth="1"/>
    <col min="6661" max="6661" width="12.140625" customWidth="1"/>
    <col min="6662" max="6662" width="13.5703125" customWidth="1"/>
    <col min="6663" max="6667" width="12.85546875" customWidth="1"/>
    <col min="6668" max="6668" width="10.85546875" customWidth="1"/>
    <col min="6669" max="6669" width="10.7109375" bestFit="1" customWidth="1"/>
    <col min="6913" max="6913" width="34.85546875" customWidth="1"/>
    <col min="6914" max="6916" width="12.85546875" customWidth="1"/>
    <col min="6917" max="6917" width="12.140625" customWidth="1"/>
    <col min="6918" max="6918" width="13.5703125" customWidth="1"/>
    <col min="6919" max="6923" width="12.85546875" customWidth="1"/>
    <col min="6924" max="6924" width="10.85546875" customWidth="1"/>
    <col min="6925" max="6925" width="10.7109375" bestFit="1" customWidth="1"/>
    <col min="7169" max="7169" width="34.85546875" customWidth="1"/>
    <col min="7170" max="7172" width="12.85546875" customWidth="1"/>
    <col min="7173" max="7173" width="12.140625" customWidth="1"/>
    <col min="7174" max="7174" width="13.5703125" customWidth="1"/>
    <col min="7175" max="7179" width="12.85546875" customWidth="1"/>
    <col min="7180" max="7180" width="10.85546875" customWidth="1"/>
    <col min="7181" max="7181" width="10.7109375" bestFit="1" customWidth="1"/>
    <col min="7425" max="7425" width="34.85546875" customWidth="1"/>
    <col min="7426" max="7428" width="12.85546875" customWidth="1"/>
    <col min="7429" max="7429" width="12.140625" customWidth="1"/>
    <col min="7430" max="7430" width="13.5703125" customWidth="1"/>
    <col min="7431" max="7435" width="12.85546875" customWidth="1"/>
    <col min="7436" max="7436" width="10.85546875" customWidth="1"/>
    <col min="7437" max="7437" width="10.7109375" bestFit="1" customWidth="1"/>
    <col min="7681" max="7681" width="34.85546875" customWidth="1"/>
    <col min="7682" max="7684" width="12.85546875" customWidth="1"/>
    <col min="7685" max="7685" width="12.140625" customWidth="1"/>
    <col min="7686" max="7686" width="13.5703125" customWidth="1"/>
    <col min="7687" max="7691" width="12.85546875" customWidth="1"/>
    <col min="7692" max="7692" width="10.85546875" customWidth="1"/>
    <col min="7693" max="7693" width="10.7109375" bestFit="1" customWidth="1"/>
    <col min="7937" max="7937" width="34.85546875" customWidth="1"/>
    <col min="7938" max="7940" width="12.85546875" customWidth="1"/>
    <col min="7941" max="7941" width="12.140625" customWidth="1"/>
    <col min="7942" max="7942" width="13.5703125" customWidth="1"/>
    <col min="7943" max="7947" width="12.85546875" customWidth="1"/>
    <col min="7948" max="7948" width="10.85546875" customWidth="1"/>
    <col min="7949" max="7949" width="10.7109375" bestFit="1" customWidth="1"/>
    <col min="8193" max="8193" width="34.85546875" customWidth="1"/>
    <col min="8194" max="8196" width="12.85546875" customWidth="1"/>
    <col min="8197" max="8197" width="12.140625" customWidth="1"/>
    <col min="8198" max="8198" width="13.5703125" customWidth="1"/>
    <col min="8199" max="8203" width="12.85546875" customWidth="1"/>
    <col min="8204" max="8204" width="10.85546875" customWidth="1"/>
    <col min="8205" max="8205" width="10.7109375" bestFit="1" customWidth="1"/>
    <col min="8449" max="8449" width="34.85546875" customWidth="1"/>
    <col min="8450" max="8452" width="12.85546875" customWidth="1"/>
    <col min="8453" max="8453" width="12.140625" customWidth="1"/>
    <col min="8454" max="8454" width="13.5703125" customWidth="1"/>
    <col min="8455" max="8459" width="12.85546875" customWidth="1"/>
    <col min="8460" max="8460" width="10.85546875" customWidth="1"/>
    <col min="8461" max="8461" width="10.7109375" bestFit="1" customWidth="1"/>
    <col min="8705" max="8705" width="34.85546875" customWidth="1"/>
    <col min="8706" max="8708" width="12.85546875" customWidth="1"/>
    <col min="8709" max="8709" width="12.140625" customWidth="1"/>
    <col min="8710" max="8710" width="13.5703125" customWidth="1"/>
    <col min="8711" max="8715" width="12.85546875" customWidth="1"/>
    <col min="8716" max="8716" width="10.85546875" customWidth="1"/>
    <col min="8717" max="8717" width="10.7109375" bestFit="1" customWidth="1"/>
    <col min="8961" max="8961" width="34.85546875" customWidth="1"/>
    <col min="8962" max="8964" width="12.85546875" customWidth="1"/>
    <col min="8965" max="8965" width="12.140625" customWidth="1"/>
    <col min="8966" max="8966" width="13.5703125" customWidth="1"/>
    <col min="8967" max="8971" width="12.85546875" customWidth="1"/>
    <col min="8972" max="8972" width="10.85546875" customWidth="1"/>
    <col min="8973" max="8973" width="10.7109375" bestFit="1" customWidth="1"/>
    <col min="9217" max="9217" width="34.85546875" customWidth="1"/>
    <col min="9218" max="9220" width="12.85546875" customWidth="1"/>
    <col min="9221" max="9221" width="12.140625" customWidth="1"/>
    <col min="9222" max="9222" width="13.5703125" customWidth="1"/>
    <col min="9223" max="9227" width="12.85546875" customWidth="1"/>
    <col min="9228" max="9228" width="10.85546875" customWidth="1"/>
    <col min="9229" max="9229" width="10.7109375" bestFit="1" customWidth="1"/>
    <col min="9473" max="9473" width="34.85546875" customWidth="1"/>
    <col min="9474" max="9476" width="12.85546875" customWidth="1"/>
    <col min="9477" max="9477" width="12.140625" customWidth="1"/>
    <col min="9478" max="9478" width="13.5703125" customWidth="1"/>
    <col min="9479" max="9483" width="12.85546875" customWidth="1"/>
    <col min="9484" max="9484" width="10.85546875" customWidth="1"/>
    <col min="9485" max="9485" width="10.7109375" bestFit="1" customWidth="1"/>
    <col min="9729" max="9729" width="34.85546875" customWidth="1"/>
    <col min="9730" max="9732" width="12.85546875" customWidth="1"/>
    <col min="9733" max="9733" width="12.140625" customWidth="1"/>
    <col min="9734" max="9734" width="13.5703125" customWidth="1"/>
    <col min="9735" max="9739" width="12.85546875" customWidth="1"/>
    <col min="9740" max="9740" width="10.85546875" customWidth="1"/>
    <col min="9741" max="9741" width="10.7109375" bestFit="1" customWidth="1"/>
    <col min="9985" max="9985" width="34.85546875" customWidth="1"/>
    <col min="9986" max="9988" width="12.85546875" customWidth="1"/>
    <col min="9989" max="9989" width="12.140625" customWidth="1"/>
    <col min="9990" max="9990" width="13.5703125" customWidth="1"/>
    <col min="9991" max="9995" width="12.85546875" customWidth="1"/>
    <col min="9996" max="9996" width="10.85546875" customWidth="1"/>
    <col min="9997" max="9997" width="10.7109375" bestFit="1" customWidth="1"/>
    <col min="10241" max="10241" width="34.85546875" customWidth="1"/>
    <col min="10242" max="10244" width="12.85546875" customWidth="1"/>
    <col min="10245" max="10245" width="12.140625" customWidth="1"/>
    <col min="10246" max="10246" width="13.5703125" customWidth="1"/>
    <col min="10247" max="10251" width="12.85546875" customWidth="1"/>
    <col min="10252" max="10252" width="10.85546875" customWidth="1"/>
    <col min="10253" max="10253" width="10.7109375" bestFit="1" customWidth="1"/>
    <col min="10497" max="10497" width="34.85546875" customWidth="1"/>
    <col min="10498" max="10500" width="12.85546875" customWidth="1"/>
    <col min="10501" max="10501" width="12.140625" customWidth="1"/>
    <col min="10502" max="10502" width="13.5703125" customWidth="1"/>
    <col min="10503" max="10507" width="12.85546875" customWidth="1"/>
    <col min="10508" max="10508" width="10.85546875" customWidth="1"/>
    <col min="10509" max="10509" width="10.7109375" bestFit="1" customWidth="1"/>
    <col min="10753" max="10753" width="34.85546875" customWidth="1"/>
    <col min="10754" max="10756" width="12.85546875" customWidth="1"/>
    <col min="10757" max="10757" width="12.140625" customWidth="1"/>
    <col min="10758" max="10758" width="13.5703125" customWidth="1"/>
    <col min="10759" max="10763" width="12.85546875" customWidth="1"/>
    <col min="10764" max="10764" width="10.85546875" customWidth="1"/>
    <col min="10765" max="10765" width="10.7109375" bestFit="1" customWidth="1"/>
    <col min="11009" max="11009" width="34.85546875" customWidth="1"/>
    <col min="11010" max="11012" width="12.85546875" customWidth="1"/>
    <col min="11013" max="11013" width="12.140625" customWidth="1"/>
    <col min="11014" max="11014" width="13.5703125" customWidth="1"/>
    <col min="11015" max="11019" width="12.85546875" customWidth="1"/>
    <col min="11020" max="11020" width="10.85546875" customWidth="1"/>
    <col min="11021" max="11021" width="10.7109375" bestFit="1" customWidth="1"/>
    <col min="11265" max="11265" width="34.85546875" customWidth="1"/>
    <col min="11266" max="11268" width="12.85546875" customWidth="1"/>
    <col min="11269" max="11269" width="12.140625" customWidth="1"/>
    <col min="11270" max="11270" width="13.5703125" customWidth="1"/>
    <col min="11271" max="11275" width="12.85546875" customWidth="1"/>
    <col min="11276" max="11276" width="10.85546875" customWidth="1"/>
    <col min="11277" max="11277" width="10.7109375" bestFit="1" customWidth="1"/>
    <col min="11521" max="11521" width="34.85546875" customWidth="1"/>
    <col min="11522" max="11524" width="12.85546875" customWidth="1"/>
    <col min="11525" max="11525" width="12.140625" customWidth="1"/>
    <col min="11526" max="11526" width="13.5703125" customWidth="1"/>
    <col min="11527" max="11531" width="12.85546875" customWidth="1"/>
    <col min="11532" max="11532" width="10.85546875" customWidth="1"/>
    <col min="11533" max="11533" width="10.7109375" bestFit="1" customWidth="1"/>
    <col min="11777" max="11777" width="34.85546875" customWidth="1"/>
    <col min="11778" max="11780" width="12.85546875" customWidth="1"/>
    <col min="11781" max="11781" width="12.140625" customWidth="1"/>
    <col min="11782" max="11782" width="13.5703125" customWidth="1"/>
    <col min="11783" max="11787" width="12.85546875" customWidth="1"/>
    <col min="11788" max="11788" width="10.85546875" customWidth="1"/>
    <col min="11789" max="11789" width="10.7109375" bestFit="1" customWidth="1"/>
    <col min="12033" max="12033" width="34.85546875" customWidth="1"/>
    <col min="12034" max="12036" width="12.85546875" customWidth="1"/>
    <col min="12037" max="12037" width="12.140625" customWidth="1"/>
    <col min="12038" max="12038" width="13.5703125" customWidth="1"/>
    <col min="12039" max="12043" width="12.85546875" customWidth="1"/>
    <col min="12044" max="12044" width="10.85546875" customWidth="1"/>
    <col min="12045" max="12045" width="10.7109375" bestFit="1" customWidth="1"/>
    <col min="12289" max="12289" width="34.85546875" customWidth="1"/>
    <col min="12290" max="12292" width="12.85546875" customWidth="1"/>
    <col min="12293" max="12293" width="12.140625" customWidth="1"/>
    <col min="12294" max="12294" width="13.5703125" customWidth="1"/>
    <col min="12295" max="12299" width="12.85546875" customWidth="1"/>
    <col min="12300" max="12300" width="10.85546875" customWidth="1"/>
    <col min="12301" max="12301" width="10.7109375" bestFit="1" customWidth="1"/>
    <col min="12545" max="12545" width="34.85546875" customWidth="1"/>
    <col min="12546" max="12548" width="12.85546875" customWidth="1"/>
    <col min="12549" max="12549" width="12.140625" customWidth="1"/>
    <col min="12550" max="12550" width="13.5703125" customWidth="1"/>
    <col min="12551" max="12555" width="12.85546875" customWidth="1"/>
    <col min="12556" max="12556" width="10.85546875" customWidth="1"/>
    <col min="12557" max="12557" width="10.7109375" bestFit="1" customWidth="1"/>
    <col min="12801" max="12801" width="34.85546875" customWidth="1"/>
    <col min="12802" max="12804" width="12.85546875" customWidth="1"/>
    <col min="12805" max="12805" width="12.140625" customWidth="1"/>
    <col min="12806" max="12806" width="13.5703125" customWidth="1"/>
    <col min="12807" max="12811" width="12.85546875" customWidth="1"/>
    <col min="12812" max="12812" width="10.85546875" customWidth="1"/>
    <col min="12813" max="12813" width="10.7109375" bestFit="1" customWidth="1"/>
    <col min="13057" max="13057" width="34.85546875" customWidth="1"/>
    <col min="13058" max="13060" width="12.85546875" customWidth="1"/>
    <col min="13061" max="13061" width="12.140625" customWidth="1"/>
    <col min="13062" max="13062" width="13.5703125" customWidth="1"/>
    <col min="13063" max="13067" width="12.85546875" customWidth="1"/>
    <col min="13068" max="13068" width="10.85546875" customWidth="1"/>
    <col min="13069" max="13069" width="10.7109375" bestFit="1" customWidth="1"/>
    <col min="13313" max="13313" width="34.85546875" customWidth="1"/>
    <col min="13314" max="13316" width="12.85546875" customWidth="1"/>
    <col min="13317" max="13317" width="12.140625" customWidth="1"/>
    <col min="13318" max="13318" width="13.5703125" customWidth="1"/>
    <col min="13319" max="13323" width="12.85546875" customWidth="1"/>
    <col min="13324" max="13324" width="10.85546875" customWidth="1"/>
    <col min="13325" max="13325" width="10.7109375" bestFit="1" customWidth="1"/>
    <col min="13569" max="13569" width="34.85546875" customWidth="1"/>
    <col min="13570" max="13572" width="12.85546875" customWidth="1"/>
    <col min="13573" max="13573" width="12.140625" customWidth="1"/>
    <col min="13574" max="13574" width="13.5703125" customWidth="1"/>
    <col min="13575" max="13579" width="12.85546875" customWidth="1"/>
    <col min="13580" max="13580" width="10.85546875" customWidth="1"/>
    <col min="13581" max="13581" width="10.7109375" bestFit="1" customWidth="1"/>
    <col min="13825" max="13825" width="34.85546875" customWidth="1"/>
    <col min="13826" max="13828" width="12.85546875" customWidth="1"/>
    <col min="13829" max="13829" width="12.140625" customWidth="1"/>
    <col min="13830" max="13830" width="13.5703125" customWidth="1"/>
    <col min="13831" max="13835" width="12.85546875" customWidth="1"/>
    <col min="13836" max="13836" width="10.85546875" customWidth="1"/>
    <col min="13837" max="13837" width="10.7109375" bestFit="1" customWidth="1"/>
    <col min="14081" max="14081" width="34.85546875" customWidth="1"/>
    <col min="14082" max="14084" width="12.85546875" customWidth="1"/>
    <col min="14085" max="14085" width="12.140625" customWidth="1"/>
    <col min="14086" max="14086" width="13.5703125" customWidth="1"/>
    <col min="14087" max="14091" width="12.85546875" customWidth="1"/>
    <col min="14092" max="14092" width="10.85546875" customWidth="1"/>
    <col min="14093" max="14093" width="10.7109375" bestFit="1" customWidth="1"/>
    <col min="14337" max="14337" width="34.85546875" customWidth="1"/>
    <col min="14338" max="14340" width="12.85546875" customWidth="1"/>
    <col min="14341" max="14341" width="12.140625" customWidth="1"/>
    <col min="14342" max="14342" width="13.5703125" customWidth="1"/>
    <col min="14343" max="14347" width="12.85546875" customWidth="1"/>
    <col min="14348" max="14348" width="10.85546875" customWidth="1"/>
    <col min="14349" max="14349" width="10.7109375" bestFit="1" customWidth="1"/>
    <col min="14593" max="14593" width="34.85546875" customWidth="1"/>
    <col min="14594" max="14596" width="12.85546875" customWidth="1"/>
    <col min="14597" max="14597" width="12.140625" customWidth="1"/>
    <col min="14598" max="14598" width="13.5703125" customWidth="1"/>
    <col min="14599" max="14603" width="12.85546875" customWidth="1"/>
    <col min="14604" max="14604" width="10.85546875" customWidth="1"/>
    <col min="14605" max="14605" width="10.7109375" bestFit="1" customWidth="1"/>
    <col min="14849" max="14849" width="34.85546875" customWidth="1"/>
    <col min="14850" max="14852" width="12.85546875" customWidth="1"/>
    <col min="14853" max="14853" width="12.140625" customWidth="1"/>
    <col min="14854" max="14854" width="13.5703125" customWidth="1"/>
    <col min="14855" max="14859" width="12.85546875" customWidth="1"/>
    <col min="14860" max="14860" width="10.85546875" customWidth="1"/>
    <col min="14861" max="14861" width="10.7109375" bestFit="1" customWidth="1"/>
    <col min="15105" max="15105" width="34.85546875" customWidth="1"/>
    <col min="15106" max="15108" width="12.85546875" customWidth="1"/>
    <col min="15109" max="15109" width="12.140625" customWidth="1"/>
    <col min="15110" max="15110" width="13.5703125" customWidth="1"/>
    <col min="15111" max="15115" width="12.85546875" customWidth="1"/>
    <col min="15116" max="15116" width="10.85546875" customWidth="1"/>
    <col min="15117" max="15117" width="10.7109375" bestFit="1" customWidth="1"/>
    <col min="15361" max="15361" width="34.85546875" customWidth="1"/>
    <col min="15362" max="15364" width="12.85546875" customWidth="1"/>
    <col min="15365" max="15365" width="12.140625" customWidth="1"/>
    <col min="15366" max="15366" width="13.5703125" customWidth="1"/>
    <col min="15367" max="15371" width="12.85546875" customWidth="1"/>
    <col min="15372" max="15372" width="10.85546875" customWidth="1"/>
    <col min="15373" max="15373" width="10.7109375" bestFit="1" customWidth="1"/>
    <col min="15617" max="15617" width="34.85546875" customWidth="1"/>
    <col min="15618" max="15620" width="12.85546875" customWidth="1"/>
    <col min="15621" max="15621" width="12.140625" customWidth="1"/>
    <col min="15622" max="15622" width="13.5703125" customWidth="1"/>
    <col min="15623" max="15627" width="12.85546875" customWidth="1"/>
    <col min="15628" max="15628" width="10.85546875" customWidth="1"/>
    <col min="15629" max="15629" width="10.7109375" bestFit="1" customWidth="1"/>
    <col min="15873" max="15873" width="34.85546875" customWidth="1"/>
    <col min="15874" max="15876" width="12.85546875" customWidth="1"/>
    <col min="15877" max="15877" width="12.140625" customWidth="1"/>
    <col min="15878" max="15878" width="13.5703125" customWidth="1"/>
    <col min="15879" max="15883" width="12.85546875" customWidth="1"/>
    <col min="15884" max="15884" width="10.85546875" customWidth="1"/>
    <col min="15885" max="15885" width="10.7109375" bestFit="1" customWidth="1"/>
    <col min="16129" max="16129" width="34.85546875" customWidth="1"/>
    <col min="16130" max="16132" width="12.85546875" customWidth="1"/>
    <col min="16133" max="16133" width="12.140625" customWidth="1"/>
    <col min="16134" max="16134" width="13.5703125" customWidth="1"/>
    <col min="16135" max="16139" width="12.85546875" customWidth="1"/>
    <col min="16140" max="16140" width="10.85546875" customWidth="1"/>
    <col min="16141" max="16141" width="10.7109375" bestFit="1" customWidth="1"/>
  </cols>
  <sheetData>
    <row r="1" spans="1:4" ht="18" x14ac:dyDescent="0.25">
      <c r="A1" s="1" t="s">
        <v>0</v>
      </c>
    </row>
    <row r="2" spans="1:4" ht="15.75" x14ac:dyDescent="0.25">
      <c r="A2" s="2" t="s">
        <v>1</v>
      </c>
    </row>
    <row r="3" spans="1:4" ht="25.5" x14ac:dyDescent="0.2">
      <c r="A3" s="3" t="s">
        <v>2</v>
      </c>
      <c r="B3" s="4" t="s">
        <v>3</v>
      </c>
      <c r="C3" s="4" t="s">
        <v>4</v>
      </c>
      <c r="D3" s="4" t="s">
        <v>5</v>
      </c>
    </row>
    <row r="4" spans="1:4" x14ac:dyDescent="0.2">
      <c r="A4" s="5" t="s">
        <v>6</v>
      </c>
      <c r="B4" s="6">
        <f>Tables!G28/Tables!G42</f>
        <v>43.445925000000003</v>
      </c>
      <c r="C4" s="6">
        <f>IF(ISERROR(Tables!H28/Tables!H42),0,Tables!H28/Tables!H42)</f>
        <v>13.78204</v>
      </c>
      <c r="D4" s="6">
        <f>B4-C4</f>
        <v>29.663885000000001</v>
      </c>
    </row>
    <row r="5" spans="1:4" x14ac:dyDescent="0.2">
      <c r="A5" s="7" t="s">
        <v>7</v>
      </c>
      <c r="B5" s="8">
        <f>Tables!G29/Tables!G43</f>
        <v>69.786178322981428</v>
      </c>
      <c r="C5" s="8">
        <f>IF(ISERROR(Tables!H29/Tables!H43),0,Tables!H29/Tables!H43)</f>
        <v>20.411375714285715</v>
      </c>
      <c r="D5" s="8">
        <f>B5-C5</f>
        <v>49.374802608695717</v>
      </c>
    </row>
    <row r="6" spans="1:4" x14ac:dyDescent="0.2">
      <c r="A6" s="7" t="s">
        <v>8</v>
      </c>
      <c r="B6" s="9">
        <f>Tables!G30/Tables!G44</f>
        <v>136.52989500000001</v>
      </c>
      <c r="C6" s="9">
        <f>IF(ISERROR(Tables!H30/Tables!H44),0,Tables!H30/Tables!H44)</f>
        <v>0</v>
      </c>
      <c r="D6" s="9">
        <f>B6-C6</f>
        <v>136.52989500000001</v>
      </c>
    </row>
    <row r="7" spans="1:4" x14ac:dyDescent="0.2">
      <c r="A7" s="7" t="s">
        <v>9</v>
      </c>
      <c r="B7" s="8">
        <f>IF(G31&gt;0,Tables!G31/Tables!G45,0)</f>
        <v>137.48220777777777</v>
      </c>
      <c r="C7" s="8">
        <f>IF(ISERROR(Tables!H31/Tables!H45),0,Tables!H31/Tables!H45)</f>
        <v>0</v>
      </c>
      <c r="D7" s="8">
        <f>B7-C7</f>
        <v>137.48220777777777</v>
      </c>
    </row>
    <row r="8" spans="1:4" x14ac:dyDescent="0.2">
      <c r="A8" s="7" t="s">
        <v>10</v>
      </c>
      <c r="B8" s="8">
        <f>IF(G32&gt;0,Tables!G32/Tables!G46,0)</f>
        <v>14.52302733333333</v>
      </c>
      <c r="C8" s="8">
        <f>IF(ISERROR(Tables!H32/Tables!H46),0,Tables!H32/Tables!H46)</f>
        <v>0.71839999999999993</v>
      </c>
      <c r="D8" s="8">
        <f>B8-C8</f>
        <v>13.804627333333329</v>
      </c>
    </row>
    <row r="9" spans="1:4" s="12" customFormat="1" ht="2.25" customHeight="1" x14ac:dyDescent="0.2">
      <c r="A9" s="10"/>
      <c r="B9" s="11"/>
      <c r="C9" s="11"/>
      <c r="D9" s="11"/>
    </row>
    <row r="10" spans="1:4" x14ac:dyDescent="0.2">
      <c r="A10" s="3" t="s">
        <v>11</v>
      </c>
      <c r="B10" s="13">
        <f>Tables!G35/Tables!G49</f>
        <v>69.051384285714335</v>
      </c>
      <c r="C10" s="13">
        <f>Tables!H35/Tables!H49</f>
        <v>14.437897272727271</v>
      </c>
      <c r="D10" s="13">
        <f>Tables!I35/Tables!I49</f>
        <v>64.459473800000055</v>
      </c>
    </row>
    <row r="12" spans="1:4" ht="15.75" x14ac:dyDescent="0.25">
      <c r="A12" s="2" t="s">
        <v>12</v>
      </c>
    </row>
    <row r="13" spans="1:4" s="15" customFormat="1" ht="25.5" x14ac:dyDescent="0.2">
      <c r="A13" s="14" t="s">
        <v>13</v>
      </c>
      <c r="B13" s="4" t="str">
        <f>CONCATENATE("Position ",G25)</f>
        <v>Position at 31/03/2019</v>
      </c>
    </row>
    <row r="14" spans="1:4" x14ac:dyDescent="0.2">
      <c r="A14" s="5"/>
      <c r="B14" s="16" t="s">
        <v>14</v>
      </c>
    </row>
    <row r="15" spans="1:4" x14ac:dyDescent="0.2">
      <c r="A15" s="7" t="s">
        <v>6</v>
      </c>
      <c r="B15" s="17">
        <f>[1]Analysis!N8</f>
        <v>9.2941570269517459</v>
      </c>
    </row>
    <row r="16" spans="1:4" x14ac:dyDescent="0.2">
      <c r="A16" s="7" t="s">
        <v>7</v>
      </c>
      <c r="B16" s="17">
        <f>[1]Analysis!N179</f>
        <v>7.0336619755889531</v>
      </c>
    </row>
    <row r="17" spans="1:15" x14ac:dyDescent="0.2">
      <c r="A17" s="7" t="s">
        <v>8</v>
      </c>
      <c r="B17" s="17">
        <f>[1]Analysis!N184</f>
        <v>2.5958906406868159</v>
      </c>
    </row>
    <row r="18" spans="1:15" x14ac:dyDescent="0.2">
      <c r="A18" s="7" t="s">
        <v>9</v>
      </c>
      <c r="B18" s="17">
        <f>[1]Analysis!N196</f>
        <v>5.1209932391376523</v>
      </c>
    </row>
    <row r="19" spans="1:15" x14ac:dyDescent="0.2">
      <c r="A19" s="18" t="s">
        <v>10</v>
      </c>
      <c r="B19" s="19">
        <f>[1]Analysis!N220</f>
        <v>5.731775827121349</v>
      </c>
      <c r="D19" s="20"/>
    </row>
    <row r="20" spans="1:15" ht="2.25" customHeight="1" x14ac:dyDescent="0.2"/>
    <row r="21" spans="1:15" x14ac:dyDescent="0.2">
      <c r="A21" s="3" t="s">
        <v>15</v>
      </c>
      <c r="B21" s="21">
        <f>[1]Analysis!N222</f>
        <v>6.5461230696010748</v>
      </c>
    </row>
    <row r="23" spans="1:15" ht="15.75" x14ac:dyDescent="0.25">
      <c r="A23" s="2" t="s">
        <v>16</v>
      </c>
    </row>
    <row r="24" spans="1:15" ht="5.25" customHeight="1" x14ac:dyDescent="0.2"/>
    <row r="25" spans="1:15" x14ac:dyDescent="0.2">
      <c r="B25" s="22" t="s">
        <v>17</v>
      </c>
      <c r="C25" s="23"/>
      <c r="D25" s="23"/>
      <c r="E25" s="24"/>
      <c r="F25" s="24"/>
      <c r="G25" s="25" t="s">
        <v>18</v>
      </c>
      <c r="H25" s="23"/>
      <c r="I25" s="23"/>
      <c r="J25" s="22" t="s">
        <v>19</v>
      </c>
      <c r="K25" s="26"/>
    </row>
    <row r="26" spans="1:15" s="15" customFormat="1" ht="89.25" x14ac:dyDescent="0.2">
      <c r="A26" s="27" t="s">
        <v>20</v>
      </c>
      <c r="B26" s="28" t="s">
        <v>3</v>
      </c>
      <c r="C26" s="4" t="s">
        <v>4</v>
      </c>
      <c r="D26" s="4" t="s">
        <v>5</v>
      </c>
      <c r="E26" s="29" t="s">
        <v>21</v>
      </c>
      <c r="F26" s="29" t="s">
        <v>22</v>
      </c>
      <c r="G26" s="4" t="s">
        <v>3</v>
      </c>
      <c r="H26" s="4" t="s">
        <v>4</v>
      </c>
      <c r="I26" s="4" t="s">
        <v>5</v>
      </c>
      <c r="J26" s="28" t="s">
        <v>3</v>
      </c>
      <c r="K26" s="30" t="s">
        <v>4</v>
      </c>
    </row>
    <row r="27" spans="1:15" x14ac:dyDescent="0.2">
      <c r="B27" s="31"/>
      <c r="C27" s="5"/>
      <c r="D27" s="32"/>
      <c r="E27" s="33"/>
      <c r="F27" s="33"/>
      <c r="G27" s="31"/>
      <c r="H27" s="6"/>
      <c r="I27" s="6"/>
      <c r="J27" s="31"/>
      <c r="K27" s="34"/>
    </row>
    <row r="28" spans="1:15" x14ac:dyDescent="0.2">
      <c r="A28" s="35" t="s">
        <v>6</v>
      </c>
      <c r="B28" s="36">
        <v>77.058720000000008</v>
      </c>
      <c r="C28" s="8">
        <v>83.902609999999996</v>
      </c>
      <c r="D28" s="8">
        <f t="shared" ref="D28:D33" si="0">B28-C28</f>
        <v>-6.8438899999999876</v>
      </c>
      <c r="E28" s="37">
        <v>0</v>
      </c>
      <c r="F28" s="37">
        <v>0</v>
      </c>
      <c r="G28" s="36">
        <f>SUMIF([1]Analysis!L4:L6,"&gt;0")/1000</f>
        <v>86.891850000000005</v>
      </c>
      <c r="H28" s="8">
        <f>-SUMIF([1]Analysis!L4:L6,"&lt;0")/1000</f>
        <v>13.78204</v>
      </c>
      <c r="I28" s="8">
        <f t="shared" ref="I28:I33" si="1">G28-H28</f>
        <v>73.10981000000001</v>
      </c>
      <c r="J28" s="36">
        <f t="shared" ref="J28:J33" si="2">G28+E28+F28-B28</f>
        <v>9.833129999999997</v>
      </c>
      <c r="K28" s="38">
        <f t="shared" ref="K28:K33" si="3">H28-C28</f>
        <v>-70.120570000000001</v>
      </c>
      <c r="L28" t="str">
        <f>IF((I28*1000)=[1]Analysis!L8,"","check")</f>
        <v/>
      </c>
    </row>
    <row r="29" spans="1:15" x14ac:dyDescent="0.2">
      <c r="A29" t="s">
        <v>7</v>
      </c>
      <c r="B29" s="36">
        <v>11544.793009999994</v>
      </c>
      <c r="C29" s="8">
        <v>205.69587999999999</v>
      </c>
      <c r="D29" s="8">
        <f t="shared" si="0"/>
        <v>11339.097129999995</v>
      </c>
      <c r="E29" s="37">
        <f>SUMIF([1]Analysis!$C$1:$C$65536,"Total Academy Primary conversions in year",[1]Analysis!$K$1:$K$65536)/1000</f>
        <v>868.31277999999998</v>
      </c>
      <c r="F29" s="37">
        <f>SUMIF([1]Analysis!C$1:C$65536,"Total Primary ended",[1]Analysis!K$1:K$65536)/1000</f>
        <v>289.39706000000007</v>
      </c>
      <c r="G29" s="36">
        <f>SUMIF([1]Analysis!L10:L177,"&gt;0")/1000</f>
        <v>11235.57471000001</v>
      </c>
      <c r="H29" s="8">
        <f>-SUMIF([1]Analysis!L10:L177,"&lt;0")/1000</f>
        <v>142.87962999999999</v>
      </c>
      <c r="I29" s="8">
        <f t="shared" si="1"/>
        <v>11092.69508000001</v>
      </c>
      <c r="J29" s="36">
        <f t="shared" si="2"/>
        <v>848.49154000001545</v>
      </c>
      <c r="K29" s="38">
        <f t="shared" si="3"/>
        <v>-62.816249999999997</v>
      </c>
      <c r="L29" t="str">
        <f>IF((I29*1000)=[1]Analysis!L179,"","check")</f>
        <v/>
      </c>
      <c r="O29" s="39"/>
    </row>
    <row r="30" spans="1:15" x14ac:dyDescent="0.2">
      <c r="A30" t="s">
        <v>8</v>
      </c>
      <c r="B30" s="36">
        <v>606.97294000000011</v>
      </c>
      <c r="C30" s="8">
        <v>28.393639999999998</v>
      </c>
      <c r="D30" s="8">
        <f t="shared" si="0"/>
        <v>578.5793000000001</v>
      </c>
      <c r="E30" s="37">
        <f>SUMIF([1]Analysis!$C$1:$C$65536,"Total Academy Secondary conversions in year",[1]Analysis!$K$1:$K$65536)/1000</f>
        <v>214.50049000000001</v>
      </c>
      <c r="F30" s="37">
        <v>0</v>
      </c>
      <c r="G30" s="36">
        <f>SUMIF([1]Analysis!L181:L183,"&gt;0")/1000</f>
        <v>273.05979000000002</v>
      </c>
      <c r="H30" s="8">
        <f>-SUMIF([1]Analysis!L181:L183,"&lt;0")/1000</f>
        <v>0</v>
      </c>
      <c r="I30" s="8">
        <f t="shared" si="1"/>
        <v>273.05979000000002</v>
      </c>
      <c r="J30" s="36">
        <f t="shared" si="2"/>
        <v>-119.41266000000007</v>
      </c>
      <c r="K30" s="38">
        <f t="shared" si="3"/>
        <v>-28.393639999999998</v>
      </c>
      <c r="L30" t="str">
        <f>IF((I30*1000)=[1]Analysis!L184,"","check")</f>
        <v/>
      </c>
    </row>
    <row r="31" spans="1:15" x14ac:dyDescent="0.2">
      <c r="A31" t="s">
        <v>9</v>
      </c>
      <c r="B31" s="36">
        <v>1213.83512</v>
      </c>
      <c r="C31" s="8">
        <v>0</v>
      </c>
      <c r="D31" s="8">
        <f t="shared" si="0"/>
        <v>1213.83512</v>
      </c>
      <c r="E31" s="37">
        <v>0</v>
      </c>
      <c r="F31" s="37">
        <f>SUMIF([1]Analysis!C$1:C$65536,"Total Special Ended",[1]Analysis!K$1:K$65536)/1000</f>
        <v>0</v>
      </c>
      <c r="G31" s="36">
        <f>SUMIF([1]Analysis!L186:L194,"&gt;0")/1000</f>
        <v>1237.33987</v>
      </c>
      <c r="H31" s="8">
        <f>-SUMIF([1]Analysis!L186:L194,"&lt;0")/1000</f>
        <v>0</v>
      </c>
      <c r="I31" s="8">
        <f t="shared" si="1"/>
        <v>1237.33987</v>
      </c>
      <c r="J31" s="36">
        <f t="shared" si="2"/>
        <v>23.504750000000058</v>
      </c>
      <c r="K31" s="38">
        <f t="shared" si="3"/>
        <v>0</v>
      </c>
      <c r="L31" t="str">
        <f>IF((I31*1000)=[1]Analysis!L196,"","check")</f>
        <v/>
      </c>
    </row>
    <row r="32" spans="1:15" x14ac:dyDescent="0.2">
      <c r="A32" t="s">
        <v>10</v>
      </c>
      <c r="B32" s="36">
        <v>1272.0109199999999</v>
      </c>
      <c r="C32" s="8">
        <v>41.427050000000001</v>
      </c>
      <c r="D32" s="8">
        <f t="shared" si="0"/>
        <v>1230.5838699999999</v>
      </c>
      <c r="E32" s="37">
        <v>0</v>
      </c>
      <c r="F32" s="37">
        <f>SUMIF([1]Analysis!C$1:C$65536,"Total Ended Clusters",[1]Analysis!K$1:K$65536)/1000</f>
        <v>946.62510999999995</v>
      </c>
      <c r="G32" s="36">
        <f>SUMIF([1]Analysis!L201:L219,"&gt;0")/1000</f>
        <v>217.84540999999996</v>
      </c>
      <c r="H32" s="8">
        <f>-SUMIF([1]Analysis!L201:L219,"&lt;0")/1000</f>
        <v>2.1551999999999998</v>
      </c>
      <c r="I32" s="8">
        <f t="shared" si="1"/>
        <v>215.69020999999995</v>
      </c>
      <c r="J32" s="36">
        <f t="shared" si="2"/>
        <v>-107.54040000000009</v>
      </c>
      <c r="K32" s="38">
        <f t="shared" si="3"/>
        <v>-39.271850000000001</v>
      </c>
      <c r="L32" t="str">
        <f>IF((I32*1000)=(VLOOKUP("Total Cluster",[1]Analysis!$C$4:$L$301,10,FALSE)),"","check")</f>
        <v/>
      </c>
    </row>
    <row r="33" spans="1:12" x14ac:dyDescent="0.2">
      <c r="A33" s="35" t="s">
        <v>23</v>
      </c>
      <c r="B33" s="36">
        <v>0</v>
      </c>
      <c r="C33" s="8">
        <v>0</v>
      </c>
      <c r="D33" s="8">
        <f t="shared" si="0"/>
        <v>0</v>
      </c>
      <c r="E33" s="37">
        <v>0</v>
      </c>
      <c r="F33" s="37">
        <v>0</v>
      </c>
      <c r="G33" s="36">
        <v>0</v>
      </c>
      <c r="H33" s="8">
        <v>0</v>
      </c>
      <c r="I33" s="8">
        <f t="shared" si="1"/>
        <v>0</v>
      </c>
      <c r="J33" s="36">
        <f t="shared" si="2"/>
        <v>0</v>
      </c>
      <c r="K33" s="38">
        <f t="shared" si="3"/>
        <v>0</v>
      </c>
    </row>
    <row r="34" spans="1:12" ht="3" customHeight="1" x14ac:dyDescent="0.2">
      <c r="B34" s="40"/>
      <c r="C34" s="41"/>
      <c r="D34" s="42"/>
      <c r="E34" s="43"/>
      <c r="F34" s="43"/>
      <c r="G34" s="40"/>
      <c r="H34" s="41"/>
      <c r="I34" s="41"/>
      <c r="J34" s="40"/>
      <c r="K34" s="44"/>
    </row>
    <row r="35" spans="1:12" x14ac:dyDescent="0.2">
      <c r="A35" s="27" t="s">
        <v>24</v>
      </c>
      <c r="B35" s="45">
        <f t="shared" ref="B35:K35" si="4">SUM(B28:B33)</f>
        <v>14714.670709999995</v>
      </c>
      <c r="C35" s="13">
        <f t="shared" si="4"/>
        <v>359.41917999999998</v>
      </c>
      <c r="D35" s="46">
        <f t="shared" si="4"/>
        <v>14355.251529999994</v>
      </c>
      <c r="E35" s="47">
        <f t="shared" si="4"/>
        <v>1082.8132700000001</v>
      </c>
      <c r="F35" s="47">
        <f t="shared" si="4"/>
        <v>1236.02217</v>
      </c>
      <c r="G35" s="45">
        <f>SUM(G28:G33)</f>
        <v>13050.711630000009</v>
      </c>
      <c r="H35" s="13">
        <f t="shared" si="4"/>
        <v>158.81686999999999</v>
      </c>
      <c r="I35" s="13">
        <f>SUM(I28:I33)</f>
        <v>12891.89476000001</v>
      </c>
      <c r="J35" s="45">
        <f t="shared" si="4"/>
        <v>654.87636000001532</v>
      </c>
      <c r="K35" s="48">
        <f t="shared" si="4"/>
        <v>-200.60231000000002</v>
      </c>
    </row>
    <row r="36" spans="1:12" x14ac:dyDescent="0.2">
      <c r="J36" s="39"/>
      <c r="K36" s="39"/>
    </row>
    <row r="37" spans="1:12" ht="15.75" x14ac:dyDescent="0.25">
      <c r="A37" s="2" t="s">
        <v>25</v>
      </c>
      <c r="I37" s="39"/>
    </row>
    <row r="38" spans="1:12" ht="5.25" customHeight="1" x14ac:dyDescent="0.2"/>
    <row r="39" spans="1:12" x14ac:dyDescent="0.2">
      <c r="B39" s="49" t="str">
        <f>B25</f>
        <v>at 31/03/2018</v>
      </c>
      <c r="C39" s="23"/>
      <c r="D39" s="23"/>
      <c r="E39" s="24"/>
      <c r="F39" s="24"/>
      <c r="G39" s="49" t="str">
        <f>G25</f>
        <v>at 31/03/2019</v>
      </c>
      <c r="H39" s="23"/>
      <c r="I39" s="23"/>
      <c r="J39" s="22" t="s">
        <v>19</v>
      </c>
      <c r="K39" s="26"/>
    </row>
    <row r="40" spans="1:12" ht="76.5" x14ac:dyDescent="0.2">
      <c r="A40" s="27" t="s">
        <v>20</v>
      </c>
      <c r="B40" s="28" t="s">
        <v>26</v>
      </c>
      <c r="C40" s="4" t="s">
        <v>27</v>
      </c>
      <c r="D40" s="4" t="s">
        <v>11</v>
      </c>
      <c r="E40" s="29" t="str">
        <f>CONCATENATE("No. of schs Academised during      ",A1)</f>
        <v>No. of schs Academised during      2018-19</v>
      </c>
      <c r="F40" s="29" t="str">
        <f>CONCATENATE("No. of schs Closed/ Amalgamated/Federated during ",A1)</f>
        <v>No. of schs Closed/ Amalgamated/Federated during 2018-19</v>
      </c>
      <c r="G40" s="4" t="s">
        <v>26</v>
      </c>
      <c r="H40" s="4" t="s">
        <v>28</v>
      </c>
      <c r="I40" s="4" t="s">
        <v>11</v>
      </c>
      <c r="J40" s="28" t="s">
        <v>3</v>
      </c>
      <c r="K40" s="30" t="s">
        <v>28</v>
      </c>
    </row>
    <row r="41" spans="1:12" x14ac:dyDescent="0.2">
      <c r="B41" s="31"/>
      <c r="C41" s="5"/>
      <c r="D41" s="5"/>
      <c r="E41" s="33"/>
      <c r="F41" s="33"/>
      <c r="G41" s="31"/>
      <c r="H41" s="5"/>
      <c r="I41" s="50"/>
      <c r="J41" s="31"/>
      <c r="K41" s="34"/>
    </row>
    <row r="42" spans="1:12" x14ac:dyDescent="0.2">
      <c r="A42" t="s">
        <v>29</v>
      </c>
      <c r="B42" s="36">
        <v>1</v>
      </c>
      <c r="C42" s="8">
        <v>2</v>
      </c>
      <c r="D42" s="8">
        <f t="shared" ref="D42:D47" si="5">B42+C42</f>
        <v>3</v>
      </c>
      <c r="E42" s="37">
        <v>0</v>
      </c>
      <c r="F42" s="37">
        <v>0</v>
      </c>
      <c r="G42" s="36">
        <f>COUNTIF([1]Analysis!L4:L6,"&gt;0")</f>
        <v>2</v>
      </c>
      <c r="H42" s="8">
        <f>COUNTIF([1]Analysis!L4:L6,"&lt;0")</f>
        <v>1</v>
      </c>
      <c r="I42" s="8">
        <f t="shared" ref="I42:I47" si="6">G42+H42</f>
        <v>3</v>
      </c>
      <c r="J42" s="36">
        <f t="shared" ref="J42:J47" si="7">G42+E42+F42-B42</f>
        <v>1</v>
      </c>
      <c r="K42" s="38">
        <f t="shared" ref="K42:K47" si="8">H42-C42</f>
        <v>-1</v>
      </c>
    </row>
    <row r="43" spans="1:12" x14ac:dyDescent="0.2">
      <c r="A43" t="s">
        <v>7</v>
      </c>
      <c r="B43" s="36">
        <v>178</v>
      </c>
      <c r="C43" s="8">
        <v>13</v>
      </c>
      <c r="D43" s="8">
        <f t="shared" si="5"/>
        <v>191</v>
      </c>
      <c r="E43" s="37">
        <f>COUNT([1]Analysis!$J$226:$J$241)</f>
        <v>15</v>
      </c>
      <c r="F43" s="37">
        <f>COUNT([1]Analysis!$J$254:$J$261)</f>
        <v>8</v>
      </c>
      <c r="G43" s="36">
        <f>COUNTIF([1]Analysis!L10:L177,"&gt;0")</f>
        <v>161</v>
      </c>
      <c r="H43" s="8">
        <f>COUNTIF([1]Analysis!L10:L177,"&lt;0")</f>
        <v>7</v>
      </c>
      <c r="I43" s="8">
        <f t="shared" si="6"/>
        <v>168</v>
      </c>
      <c r="J43" s="36">
        <f t="shared" si="7"/>
        <v>6</v>
      </c>
      <c r="K43" s="38">
        <f t="shared" si="8"/>
        <v>-6</v>
      </c>
    </row>
    <row r="44" spans="1:12" x14ac:dyDescent="0.2">
      <c r="A44" t="s">
        <v>8</v>
      </c>
      <c r="B44" s="36">
        <v>6</v>
      </c>
      <c r="C44" s="8">
        <v>1</v>
      </c>
      <c r="D44" s="8">
        <f t="shared" si="5"/>
        <v>7</v>
      </c>
      <c r="E44" s="37">
        <f>COUNT([1]Analysis!$J$243:$J$248)</f>
        <v>5</v>
      </c>
      <c r="F44" s="37">
        <v>0</v>
      </c>
      <c r="G44" s="36">
        <f>COUNTIF([1]Analysis!L181:L182,"&gt;0")</f>
        <v>2</v>
      </c>
      <c r="H44" s="8">
        <f>COUNTIF([1]Analysis!L181:L182,"&lt;0")</f>
        <v>0</v>
      </c>
      <c r="I44" s="8">
        <f t="shared" si="6"/>
        <v>2</v>
      </c>
      <c r="J44" s="36">
        <f t="shared" si="7"/>
        <v>1</v>
      </c>
      <c r="K44" s="38">
        <f t="shared" si="8"/>
        <v>-1</v>
      </c>
    </row>
    <row r="45" spans="1:12" x14ac:dyDescent="0.2">
      <c r="A45" t="s">
        <v>9</v>
      </c>
      <c r="B45" s="36">
        <v>9</v>
      </c>
      <c r="C45" s="8">
        <v>0</v>
      </c>
      <c r="D45" s="8">
        <f t="shared" si="5"/>
        <v>9</v>
      </c>
      <c r="E45" s="37">
        <f>COUNT([1]Analysis!#REF!)</f>
        <v>0</v>
      </c>
      <c r="F45" s="37">
        <v>0</v>
      </c>
      <c r="G45" s="36">
        <f>COUNTIF([1]Analysis!L186:L194,"&gt;0")</f>
        <v>9</v>
      </c>
      <c r="H45" s="8">
        <f>COUNTIF([1]Analysis!L186:L194,"&lt;0")</f>
        <v>0</v>
      </c>
      <c r="I45" s="8">
        <f t="shared" si="6"/>
        <v>9</v>
      </c>
      <c r="J45" s="36">
        <f t="shared" si="7"/>
        <v>0</v>
      </c>
      <c r="K45" s="38">
        <f t="shared" si="8"/>
        <v>0</v>
      </c>
    </row>
    <row r="46" spans="1:12" x14ac:dyDescent="0.2">
      <c r="A46" t="s">
        <v>10</v>
      </c>
      <c r="B46" s="36">
        <v>46</v>
      </c>
      <c r="C46" s="8">
        <v>3</v>
      </c>
      <c r="D46" s="8">
        <f t="shared" si="5"/>
        <v>49</v>
      </c>
      <c r="E46" s="37">
        <v>0</v>
      </c>
      <c r="F46" s="37">
        <f>COUNT([1]Analysis!$J$264:$J$295)</f>
        <v>31</v>
      </c>
      <c r="G46" s="36">
        <f>COUNTIF([1]Analysis!L201:L219,"&gt;0")</f>
        <v>15</v>
      </c>
      <c r="H46" s="8">
        <f>COUNTIF([1]Analysis!L201:L219,"&lt;0")</f>
        <v>3</v>
      </c>
      <c r="I46" s="8">
        <f t="shared" si="6"/>
        <v>18</v>
      </c>
      <c r="J46" s="36">
        <f t="shared" si="7"/>
        <v>0</v>
      </c>
      <c r="K46" s="38">
        <f t="shared" si="8"/>
        <v>0</v>
      </c>
    </row>
    <row r="47" spans="1:12" x14ac:dyDescent="0.2">
      <c r="A47" s="35" t="s">
        <v>23</v>
      </c>
      <c r="B47" s="36">
        <v>0</v>
      </c>
      <c r="C47" s="8">
        <v>0</v>
      </c>
      <c r="D47" s="8">
        <f t="shared" si="5"/>
        <v>0</v>
      </c>
      <c r="E47" s="37">
        <v>0</v>
      </c>
      <c r="F47" s="37">
        <v>0</v>
      </c>
      <c r="G47" s="36">
        <v>0</v>
      </c>
      <c r="H47" s="8">
        <v>0</v>
      </c>
      <c r="I47" s="8">
        <f t="shared" si="6"/>
        <v>0</v>
      </c>
      <c r="J47" s="36">
        <f t="shared" si="7"/>
        <v>0</v>
      </c>
      <c r="K47" s="38">
        <f t="shared" si="8"/>
        <v>0</v>
      </c>
      <c r="L47" s="51"/>
    </row>
    <row r="48" spans="1:12" ht="4.5" customHeight="1" x14ac:dyDescent="0.2">
      <c r="B48" s="40"/>
      <c r="C48" s="41"/>
      <c r="D48" s="41"/>
      <c r="E48" s="43"/>
      <c r="F48" s="43"/>
      <c r="G48" s="40"/>
      <c r="H48" s="41"/>
      <c r="I48" s="42"/>
      <c r="J48" s="40"/>
      <c r="K48" s="44"/>
    </row>
    <row r="49" spans="1:11" x14ac:dyDescent="0.2">
      <c r="A49" s="27" t="s">
        <v>24</v>
      </c>
      <c r="B49" s="45">
        <f t="shared" ref="B49:K49" si="9">SUM(B42:B48)</f>
        <v>240</v>
      </c>
      <c r="C49" s="52">
        <f t="shared" si="9"/>
        <v>19</v>
      </c>
      <c r="D49" s="52">
        <f>SUM(D42:D48)</f>
        <v>259</v>
      </c>
      <c r="E49" s="47">
        <f>SUM(E42:E48)</f>
        <v>20</v>
      </c>
      <c r="F49" s="47">
        <f>SUM(F42:F48)</f>
        <v>39</v>
      </c>
      <c r="G49" s="45">
        <f>SUM(G42:G48)</f>
        <v>189</v>
      </c>
      <c r="H49" s="52">
        <f t="shared" si="9"/>
        <v>11</v>
      </c>
      <c r="I49" s="52">
        <f>SUM(I42:I48)</f>
        <v>200</v>
      </c>
      <c r="J49" s="45">
        <f t="shared" si="9"/>
        <v>8</v>
      </c>
      <c r="K49" s="48">
        <f t="shared" si="9"/>
        <v>-8</v>
      </c>
    </row>
    <row r="52" spans="1:11" x14ac:dyDescent="0.2">
      <c r="A52" s="51"/>
    </row>
    <row r="53" spans="1:11" x14ac:dyDescent="0.2">
      <c r="A53" s="51"/>
    </row>
    <row r="54" spans="1:11" x14ac:dyDescent="0.2">
      <c r="A54" s="51"/>
    </row>
  </sheetData>
  <pageMargins left="0.70866141732283472" right="0.70866141732283472" top="0.35433070866141736" bottom="0.74803149606299213" header="0.31496062992125984" footer="0.31496062992125984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Brock, Martin</dc:creator>
  <cp:lastModifiedBy>Edgeley, Marilyn</cp:lastModifiedBy>
  <dcterms:created xsi:type="dcterms:W3CDTF">2019-08-22T08:39:57Z</dcterms:created>
  <dcterms:modified xsi:type="dcterms:W3CDTF">2019-09-04T09:11:52Z</dcterms:modified>
</cp:coreProperties>
</file>